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SD\Div Finance Advisors\SCIENCES\Marine Science\FT_Boats\Vessel Rates\"/>
    </mc:Choice>
  </mc:AlternateContent>
  <xr:revisionPtr revIDLastSave="0" documentId="13_ncr:1_{1E26C4C0-2138-45CD-92D1-AA62062253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oat Cost Calculator" sheetId="1" r:id="rId1"/>
  </sheets>
  <definedNames>
    <definedName name="Boats">'Boat Cost Calculator'!$O$1:$O$5</definedName>
    <definedName name="Rates">'Boat Cost Calculator'!$P$1:$P$22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D53" i="1"/>
  <c r="E53" i="1" s="1"/>
  <c r="D44" i="1"/>
  <c r="E44" i="1" s="1"/>
  <c r="D32" i="1"/>
  <c r="C52" i="1"/>
  <c r="C34" i="1"/>
  <c r="D35" i="1" s="1"/>
  <c r="H45" i="1" l="1"/>
  <c r="E52" i="1"/>
  <c r="H48" i="1" s="1"/>
  <c r="C32" i="1"/>
  <c r="E32" i="1" l="1"/>
  <c r="C35" i="1"/>
  <c r="E35" i="1" s="1"/>
  <c r="E28" i="1" l="1"/>
  <c r="H27" i="1" l="1"/>
</calcChain>
</file>

<file path=xl/sharedStrings.xml><?xml version="1.0" encoding="utf-8"?>
<sst xmlns="http://schemas.openxmlformats.org/spreadsheetml/2006/main" count="262" uniqueCount="80">
  <si>
    <t>Rates</t>
  </si>
  <si>
    <t>University</t>
  </si>
  <si>
    <t>Boats</t>
  </si>
  <si>
    <t>Moki</t>
  </si>
  <si>
    <t>Boat</t>
  </si>
  <si>
    <t>Rate</t>
  </si>
  <si>
    <t>Price</t>
  </si>
  <si>
    <t>Rate Type</t>
  </si>
  <si>
    <t>RV Naiad</t>
  </si>
  <si>
    <t>No of Days</t>
  </si>
  <si>
    <t>No of Hours per Day</t>
  </si>
  <si>
    <t>Overtime</t>
  </si>
  <si>
    <t>Total Price</t>
  </si>
  <si>
    <t>Breakdown</t>
  </si>
  <si>
    <t>Boat Cost Calculator</t>
  </si>
  <si>
    <t>Total Hours</t>
  </si>
  <si>
    <t>RV Tūhura</t>
  </si>
  <si>
    <t>No of Additional Hours</t>
  </si>
  <si>
    <t>Use the calculator below to work out the cost of using a vessel.</t>
  </si>
  <si>
    <t xml:space="preserve">Please note: The below calculator provides an indicative cost only.  </t>
  </si>
  <si>
    <t>Actual hours used will be charged.</t>
  </si>
  <si>
    <t>Additional hours are any hours worked by the crew over 7.5 hours per day.</t>
  </si>
  <si>
    <t xml:space="preserve">As well as the regular hourly rate, these hours are subject to an additional cost as </t>
  </si>
  <si>
    <t>calculated above.</t>
  </si>
  <si>
    <t>Choose your Rate Type based on the account code to be charged.</t>
  </si>
  <si>
    <t>Rate Types</t>
  </si>
  <si>
    <t>Research</t>
  </si>
  <si>
    <t>Overtime Research</t>
  </si>
  <si>
    <t>Rates are effective from 1 March 2022 and subject to annual review.</t>
  </si>
  <si>
    <t xml:space="preserve">Internal Rate for Marine Science staff and students charging to a GL or S account code and all NZMSC accounts. </t>
  </si>
  <si>
    <t>MARINE SCIENCE</t>
  </si>
  <si>
    <t xml:space="preserve">For all other university departments and all R accounts (incl. MS). Excludes P, Q and E accounts.  </t>
  </si>
  <si>
    <t>UNIVERSITY</t>
  </si>
  <si>
    <t xml:space="preserve">For all charging to P and Q account codes. </t>
  </si>
  <si>
    <t>RESEARCH</t>
  </si>
  <si>
    <t>For all charging to E accounts.</t>
  </si>
  <si>
    <t>COMMERCIAL</t>
  </si>
  <si>
    <t>RESEARCH EXPEDITION</t>
  </si>
  <si>
    <t>POLARIS ONLY - For all non-local, overnight boat work*</t>
  </si>
  <si>
    <t>COMMERCIAL EXPEDITION</t>
  </si>
  <si>
    <t>POLARIS ONLY - For all commercial, non-local, overnight boat work*</t>
  </si>
  <si>
    <t>*includes weekend work/overnight trips / does not include transit days (see Transit Fees)</t>
  </si>
  <si>
    <t>Hours charged are based on crew hours so factor in preparation and clean up time in your estimated hours.</t>
  </si>
  <si>
    <t>DAILY RATES</t>
  </si>
  <si>
    <t>HOURLY RATES</t>
  </si>
  <si>
    <t>Marine Science</t>
  </si>
  <si>
    <t>Commercial</t>
  </si>
  <si>
    <t>Research Expedition</t>
  </si>
  <si>
    <t>Commercial Expedition</t>
  </si>
  <si>
    <t>No of Days Required (not including transit days)</t>
  </si>
  <si>
    <t>If your field site is not local, a transit fee will be payable on the days the boat is making it's</t>
  </si>
  <si>
    <t>transit to your field site.</t>
  </si>
  <si>
    <t>REGULAR TRANSITS</t>
  </si>
  <si>
    <t>Duration</t>
  </si>
  <si>
    <t>(Hours)</t>
  </si>
  <si>
    <t>Dunedin to Bluff Return</t>
  </si>
  <si>
    <t>Dunedin to Doubtful Sound Return</t>
  </si>
  <si>
    <t>Dunedin to Timaru Return</t>
  </si>
  <si>
    <t>Dunedin to Lyttleton Return</t>
  </si>
  <si>
    <t>Dunedin to Picton Return</t>
  </si>
  <si>
    <t>Please consult the Vessel Management Committee to confirm how your transit fee will be covered.</t>
  </si>
  <si>
    <t>Email: steve.wing@otago.ac.nz</t>
  </si>
  <si>
    <t>If weekend use is needed for local trips, please consult the Vessel Management Committee for availability and cost.</t>
  </si>
  <si>
    <t>Transit Required</t>
  </si>
  <si>
    <t>Transit Duration</t>
  </si>
  <si>
    <t>No of hours to be paid*</t>
  </si>
  <si>
    <t>*Enter the number of transit hours you will be paying for if the fee is to be split between several parties</t>
  </si>
  <si>
    <t>Please factor potential increases into your CCWs and grant applications.  See the vessel rates card for future year prices.</t>
  </si>
  <si>
    <t>CALCULATOR 1: LOCAL TRIPS</t>
  </si>
  <si>
    <t>TOTAL COST</t>
  </si>
  <si>
    <t>CALCULATOR 2: NON-LOCAL, OVERNIGHT TRIPS - POLARIS II ONLY</t>
  </si>
  <si>
    <t>TRANSIT FEES CALCULATOR - POLARIS II ONLY</t>
  </si>
  <si>
    <t>Total Cost including overtime</t>
  </si>
  <si>
    <t>Total Cost including partial Transit Fee</t>
  </si>
  <si>
    <t>Total Cost including full Transit Fee</t>
  </si>
  <si>
    <t>Complete the coloured fields only based on the number of days and hours you expect to use the boat (including prep/clean up time).</t>
  </si>
  <si>
    <t>NOTE: THERE ARE 2 CALCULATORS - ONE FOR LOCAL TRIPS AND ONE FOR OVERNIGHT TRIPS</t>
  </si>
  <si>
    <t>Polaris II</t>
  </si>
  <si>
    <t>Year</t>
  </si>
  <si>
    <t>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</si>
</sst>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F4FF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3" borderId="0" xfId="0" applyFill="1" applyProtection="1"/>
    <xf numFmtId="0" fontId="0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Protection="1"/>
    <xf numFmtId="0" fontId="1" fillId="3" borderId="1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/>
    </xf>
    <xf numFmtId="164" fontId="0" fillId="3" borderId="6" xfId="0" applyNumberForma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center"/>
    </xf>
    <xf numFmtId="164" fontId="0" fillId="3" borderId="5" xfId="0" applyNumberForma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 wrapText="1"/>
    </xf>
    <xf numFmtId="0" fontId="0" fillId="3" borderId="2" xfId="0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64" fontId="0" fillId="3" borderId="0" xfId="0" applyNumberFormat="1" applyFill="1" applyProtection="1"/>
    <xf numFmtId="0" fontId="2" fillId="3" borderId="0" xfId="0" applyFont="1" applyFill="1" applyProtection="1"/>
    <xf numFmtId="0" fontId="3" fillId="3" borderId="0" xfId="0" applyFont="1" applyFill="1" applyProtection="1"/>
    <xf numFmtId="164" fontId="2" fillId="3" borderId="0" xfId="0" applyNumberFormat="1" applyFont="1" applyFill="1" applyProtection="1"/>
    <xf numFmtId="0" fontId="1" fillId="3" borderId="0" xfId="0" applyFont="1" applyFill="1" applyBorder="1" applyAlignment="1" applyProtection="1">
      <alignment horizontal="center"/>
    </xf>
    <xf numFmtId="164" fontId="0" fillId="3" borderId="0" xfId="0" applyNumberFormat="1" applyFill="1" applyBorder="1" applyProtection="1"/>
    <xf numFmtId="9" fontId="0" fillId="3" borderId="0" xfId="0" applyNumberFormat="1" applyFill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1" fillId="2" borderId="8" xfId="0" applyFont="1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0" fillId="3" borderId="0" xfId="0" applyFill="1"/>
    <xf numFmtId="0" fontId="0" fillId="4" borderId="9" xfId="0" applyFill="1" applyBorder="1" applyAlignment="1" applyProtection="1"/>
    <xf numFmtId="0" fontId="0" fillId="4" borderId="9" xfId="0" applyFill="1" applyBorder="1" applyAlignment="1" applyProtection="1">
      <alignment horizontal="right"/>
    </xf>
    <xf numFmtId="0" fontId="0" fillId="2" borderId="4" xfId="0" applyFill="1" applyBorder="1" applyAlignment="1" applyProtection="1"/>
    <xf numFmtId="0" fontId="0" fillId="2" borderId="6" xfId="0" applyFill="1" applyBorder="1" applyAlignment="1" applyProtection="1"/>
    <xf numFmtId="0" fontId="1" fillId="2" borderId="1" xfId="0" applyFont="1" applyFill="1" applyBorder="1" applyAlignment="1" applyProtection="1"/>
    <xf numFmtId="0" fontId="0" fillId="3" borderId="5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 wrapText="1"/>
    </xf>
    <xf numFmtId="164" fontId="0" fillId="3" borderId="11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</xf>
    <xf numFmtId="0" fontId="0" fillId="5" borderId="0" xfId="0" applyFill="1" applyProtection="1"/>
    <xf numFmtId="0" fontId="4" fillId="5" borderId="0" xfId="0" applyFont="1" applyFill="1" applyProtection="1"/>
    <xf numFmtId="0" fontId="1" fillId="3" borderId="0" xfId="0" applyFont="1" applyFill="1" applyAlignment="1" applyProtection="1"/>
    <xf numFmtId="0" fontId="4" fillId="5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3" borderId="0" xfId="0" applyFill="1" applyBorder="1" applyAlignment="1" applyProtection="1">
      <alignment vertical="center" wrapText="1"/>
    </xf>
    <xf numFmtId="0" fontId="1" fillId="3" borderId="0" xfId="0" applyFont="1" applyFill="1" applyAlignment="1" applyProtection="1">
      <alignment horizontal="right"/>
    </xf>
    <xf numFmtId="0" fontId="0" fillId="4" borderId="8" xfId="0" applyFill="1" applyBorder="1" applyAlignment="1" applyProtection="1">
      <alignment horizontal="right"/>
    </xf>
    <xf numFmtId="0" fontId="0" fillId="3" borderId="0" xfId="0" applyNumberFormat="1" applyFill="1" applyProtection="1"/>
    <xf numFmtId="164" fontId="0" fillId="3" borderId="0" xfId="0" applyNumberFormat="1" applyFill="1" applyAlignment="1" applyProtection="1">
      <alignment horizontal="center"/>
    </xf>
    <xf numFmtId="0" fontId="1" fillId="2" borderId="7" xfId="0" applyFont="1" applyFill="1" applyBorder="1" applyAlignment="1" applyProtection="1"/>
    <xf numFmtId="0" fontId="0" fillId="2" borderId="8" xfId="0" applyFill="1" applyBorder="1" applyAlignment="1" applyProtection="1"/>
    <xf numFmtId="0" fontId="0" fillId="3" borderId="7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164" fontId="5" fillId="3" borderId="7" xfId="0" applyNumberFormat="1" applyFont="1" applyFill="1" applyBorder="1" applyAlignment="1" applyProtection="1">
      <alignment horizontal="center" vertical="center"/>
    </xf>
    <xf numFmtId="164" fontId="5" fillId="3" borderId="12" xfId="0" applyNumberFormat="1" applyFont="1" applyFill="1" applyBorder="1" applyAlignment="1" applyProtection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164" fontId="5" fillId="3" borderId="3" xfId="0" applyNumberFormat="1" applyFont="1" applyFill="1" applyBorder="1" applyAlignment="1" applyProtection="1">
      <alignment horizontal="center" vertical="center"/>
    </xf>
    <xf numFmtId="164" fontId="5" fillId="3" borderId="6" xfId="0" applyNumberFormat="1" applyFont="1" applyFill="1" applyBorder="1" applyAlignment="1" applyProtection="1">
      <alignment horizontal="center" vertical="center"/>
    </xf>
    <xf numFmtId="0" fontId="0" fillId="3" borderId="0" xfId="0" applyFill="1" applyProtection="1">
      <protection locked="0"/>
    </xf>
  </cellXfs>
  <cellStyles count="1">
    <cellStyle name="Normal" xfId="0" builtinId="0"/>
  </cellStyles>
  <dxfs count="1">
    <dxf>
      <fill>
        <patternFill>
          <bgColor rgb="FFCCCCFF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14"/>
  <sheetViews>
    <sheetView showGridLines="0" tabSelected="1" workbookViewId="0">
      <selection activeCell="E4" sqref="E4"/>
    </sheetView>
  </sheetViews>
  <sheetFormatPr defaultColWidth="9.1796875" defaultRowHeight="14.5" x14ac:dyDescent="0.35"/>
  <cols>
    <col min="1" max="1" width="1.54296875" style="1" customWidth="1"/>
    <col min="2" max="2" width="23.453125" style="1" customWidth="1"/>
    <col min="3" max="3" width="32.26953125" style="1" customWidth="1"/>
    <col min="4" max="4" width="12.81640625" style="1" customWidth="1"/>
    <col min="5" max="5" width="11.453125" style="1" customWidth="1"/>
    <col min="6" max="6" width="10.54296875" style="1" customWidth="1"/>
    <col min="7" max="7" width="20.1796875" style="1" customWidth="1"/>
    <col min="8" max="8" width="15.26953125" style="1" customWidth="1"/>
    <col min="9" max="12" width="9.1796875" style="1"/>
    <col min="13" max="14" width="9.1796875" style="1" customWidth="1"/>
    <col min="15" max="15" width="12.26953125" style="1" hidden="1" customWidth="1"/>
    <col min="16" max="17" width="20.81640625" style="1" hidden="1" customWidth="1"/>
    <col min="18" max="18" width="9.1796875" style="19" hidden="1" customWidth="1"/>
    <col min="19" max="19" width="9.1796875" style="1" customWidth="1"/>
    <col min="20" max="16384" width="9.1796875" style="1"/>
  </cols>
  <sheetData>
    <row r="1" spans="2:16" x14ac:dyDescent="0.35">
      <c r="B1" s="68" t="s">
        <v>14</v>
      </c>
      <c r="C1" s="68"/>
      <c r="D1" s="68"/>
      <c r="E1" s="68"/>
      <c r="O1" s="1" t="s">
        <v>2</v>
      </c>
      <c r="P1" s="1" t="s">
        <v>0</v>
      </c>
    </row>
    <row r="2" spans="2:16" x14ac:dyDescent="0.35">
      <c r="B2" s="2" t="s">
        <v>18</v>
      </c>
      <c r="C2" s="16"/>
      <c r="D2" s="16"/>
      <c r="E2" s="16"/>
      <c r="O2" s="1" t="s">
        <v>77</v>
      </c>
      <c r="P2" s="1" t="s">
        <v>45</v>
      </c>
    </row>
    <row r="3" spans="2:16" x14ac:dyDescent="0.35">
      <c r="B3" s="3" t="s">
        <v>19</v>
      </c>
      <c r="C3" s="16"/>
      <c r="D3" s="16"/>
      <c r="E3" s="16"/>
      <c r="O3" s="1" t="s">
        <v>16</v>
      </c>
      <c r="P3" s="1" t="s">
        <v>1</v>
      </c>
    </row>
    <row r="4" spans="2:16" x14ac:dyDescent="0.35">
      <c r="B4" s="3" t="s">
        <v>20</v>
      </c>
      <c r="C4" s="16"/>
      <c r="D4" s="16"/>
      <c r="E4" s="16"/>
      <c r="O4" s="1" t="s">
        <v>8</v>
      </c>
      <c r="P4" s="1" t="s">
        <v>26</v>
      </c>
    </row>
    <row r="5" spans="2:16" x14ac:dyDescent="0.35">
      <c r="B5" s="3" t="s">
        <v>28</v>
      </c>
      <c r="C5" s="16"/>
      <c r="D5" s="16"/>
      <c r="E5" s="16"/>
      <c r="O5" s="1" t="s">
        <v>3</v>
      </c>
      <c r="P5" s="1" t="s">
        <v>46</v>
      </c>
    </row>
    <row r="6" spans="2:16" x14ac:dyDescent="0.35">
      <c r="B6" s="3" t="s">
        <v>67</v>
      </c>
      <c r="C6" s="16"/>
      <c r="D6" s="16"/>
      <c r="E6" s="16"/>
      <c r="P6" s="1" t="s">
        <v>11</v>
      </c>
    </row>
    <row r="7" spans="2:16" ht="8.15" customHeight="1" x14ac:dyDescent="0.35">
      <c r="B7" s="16"/>
      <c r="C7" s="16"/>
      <c r="D7" s="16"/>
      <c r="E7" s="16"/>
      <c r="P7" s="1" t="s">
        <v>27</v>
      </c>
    </row>
    <row r="8" spans="2:16" x14ac:dyDescent="0.35">
      <c r="B8" s="1" t="s">
        <v>42</v>
      </c>
      <c r="C8" s="16"/>
      <c r="D8" s="16"/>
      <c r="E8" s="16"/>
      <c r="P8" s="1" t="s">
        <v>47</v>
      </c>
    </row>
    <row r="9" spans="2:16" x14ac:dyDescent="0.35">
      <c r="B9" s="1" t="s">
        <v>62</v>
      </c>
      <c r="C9" s="17"/>
      <c r="D9" s="17"/>
      <c r="E9" s="17"/>
      <c r="P9" s="1" t="s">
        <v>48</v>
      </c>
    </row>
    <row r="10" spans="2:16" x14ac:dyDescent="0.35">
      <c r="B10" s="1" t="s">
        <v>24</v>
      </c>
    </row>
    <row r="11" spans="2:16" ht="8.15" customHeight="1" x14ac:dyDescent="0.35"/>
    <row r="12" spans="2:16" x14ac:dyDescent="0.35">
      <c r="B12" s="4" t="s">
        <v>25</v>
      </c>
      <c r="O12" s="1" t="s">
        <v>78</v>
      </c>
    </row>
    <row r="13" spans="2:16" x14ac:dyDescent="0.35">
      <c r="B13" s="4"/>
      <c r="C13" s="4" t="s">
        <v>44</v>
      </c>
      <c r="O13" s="1">
        <v>2022</v>
      </c>
    </row>
    <row r="14" spans="2:16" x14ac:dyDescent="0.35">
      <c r="B14" s="4" t="s">
        <v>30</v>
      </c>
      <c r="C14" s="1" t="s">
        <v>29</v>
      </c>
      <c r="O14" s="1">
        <v>2023</v>
      </c>
    </row>
    <row r="15" spans="2:16" x14ac:dyDescent="0.35">
      <c r="B15" s="4" t="s">
        <v>32</v>
      </c>
      <c r="C15" s="1" t="s">
        <v>31</v>
      </c>
      <c r="O15" s="1">
        <v>2024</v>
      </c>
    </row>
    <row r="16" spans="2:16" ht="14.5" customHeight="1" x14ac:dyDescent="0.35">
      <c r="B16" s="4" t="s">
        <v>34</v>
      </c>
      <c r="C16" s="1" t="s">
        <v>33</v>
      </c>
      <c r="O16" s="1">
        <v>2025</v>
      </c>
    </row>
    <row r="17" spans="2:18" ht="14.5" customHeight="1" x14ac:dyDescent="0.35">
      <c r="B17" s="4" t="s">
        <v>36</v>
      </c>
      <c r="C17" s="1" t="s">
        <v>35</v>
      </c>
    </row>
    <row r="18" spans="2:18" ht="14.5" customHeight="1" x14ac:dyDescent="0.35">
      <c r="B18" s="4"/>
      <c r="C18" s="4" t="s">
        <v>43</v>
      </c>
    </row>
    <row r="19" spans="2:18" ht="14.5" customHeight="1" x14ac:dyDescent="0.35">
      <c r="B19" s="4" t="s">
        <v>37</v>
      </c>
      <c r="C19" s="1" t="s">
        <v>38</v>
      </c>
    </row>
    <row r="20" spans="2:18" ht="14.5" customHeight="1" x14ac:dyDescent="0.35">
      <c r="B20" s="4" t="s">
        <v>39</v>
      </c>
      <c r="C20" s="1" t="s">
        <v>40</v>
      </c>
    </row>
    <row r="21" spans="2:18" ht="14.5" customHeight="1" x14ac:dyDescent="0.35">
      <c r="B21" s="18" t="s">
        <v>41</v>
      </c>
      <c r="O21" s="1" t="s">
        <v>4</v>
      </c>
      <c r="P21" s="1" t="s">
        <v>79</v>
      </c>
      <c r="Q21" s="1" t="s">
        <v>78</v>
      </c>
      <c r="R21" s="59" t="s">
        <v>5</v>
      </c>
    </row>
    <row r="22" spans="2:18" x14ac:dyDescent="0.35">
      <c r="O22" s="1" t="s">
        <v>77</v>
      </c>
      <c r="P22" s="1" t="s">
        <v>45</v>
      </c>
      <c r="Q22" s="1">
        <v>2022</v>
      </c>
      <c r="R22" s="19">
        <v>203</v>
      </c>
    </row>
    <row r="23" spans="2:18" x14ac:dyDescent="0.35">
      <c r="B23" s="52" t="s">
        <v>75</v>
      </c>
      <c r="C23" s="53"/>
      <c r="D23" s="53"/>
      <c r="E23" s="53"/>
      <c r="F23" s="54"/>
      <c r="G23" s="54"/>
      <c r="H23" s="54"/>
      <c r="O23" s="1" t="s">
        <v>16</v>
      </c>
      <c r="P23" s="1" t="s">
        <v>45</v>
      </c>
      <c r="Q23" s="1">
        <v>2022</v>
      </c>
      <c r="R23" s="19">
        <v>60</v>
      </c>
    </row>
    <row r="24" spans="2:18" x14ac:dyDescent="0.35">
      <c r="B24" s="4" t="s">
        <v>76</v>
      </c>
      <c r="C24" s="31"/>
      <c r="D24" s="31"/>
      <c r="E24" s="31"/>
      <c r="O24" s="1" t="s">
        <v>8</v>
      </c>
      <c r="P24" s="1" t="s">
        <v>45</v>
      </c>
      <c r="Q24" s="1">
        <v>2022</v>
      </c>
      <c r="R24" s="19">
        <v>60</v>
      </c>
    </row>
    <row r="25" spans="2:18" x14ac:dyDescent="0.35">
      <c r="B25" s="4"/>
      <c r="C25" s="31"/>
      <c r="D25" s="31"/>
      <c r="E25" s="31"/>
      <c r="O25" s="1" t="s">
        <v>3</v>
      </c>
      <c r="P25" s="1" t="s">
        <v>45</v>
      </c>
      <c r="Q25" s="1">
        <v>2022</v>
      </c>
      <c r="R25" s="19">
        <v>36</v>
      </c>
    </row>
    <row r="26" spans="2:18" x14ac:dyDescent="0.35">
      <c r="B26" s="49" t="s">
        <v>68</v>
      </c>
      <c r="C26" s="48"/>
      <c r="D26" s="48"/>
      <c r="E26" s="48"/>
      <c r="H26" s="51" t="s">
        <v>69</v>
      </c>
      <c r="I26" s="50"/>
      <c r="J26" s="50"/>
      <c r="K26" s="50"/>
      <c r="L26" s="50"/>
      <c r="M26" s="50"/>
      <c r="N26" s="16"/>
      <c r="O26" s="1" t="s">
        <v>77</v>
      </c>
      <c r="P26" s="1" t="s">
        <v>1</v>
      </c>
      <c r="Q26" s="1">
        <v>2022</v>
      </c>
      <c r="R26" s="19">
        <v>335</v>
      </c>
    </row>
    <row r="27" spans="2:18" ht="29" x14ac:dyDescent="0.35">
      <c r="B27" s="5" t="s">
        <v>4</v>
      </c>
      <c r="C27" s="6" t="s">
        <v>9</v>
      </c>
      <c r="D27" s="6" t="s">
        <v>10</v>
      </c>
      <c r="E27" s="7" t="s">
        <v>12</v>
      </c>
      <c r="G27" s="62" t="s">
        <v>72</v>
      </c>
      <c r="H27" s="69">
        <f>E28</f>
        <v>2350</v>
      </c>
      <c r="I27" s="22"/>
      <c r="O27" s="1" t="s">
        <v>16</v>
      </c>
      <c r="P27" s="1" t="s">
        <v>1</v>
      </c>
      <c r="Q27" s="1">
        <v>2022</v>
      </c>
      <c r="R27" s="19">
        <v>95</v>
      </c>
    </row>
    <row r="28" spans="2:18" x14ac:dyDescent="0.35">
      <c r="B28" s="45" t="s">
        <v>16</v>
      </c>
      <c r="C28" s="39">
        <v>2</v>
      </c>
      <c r="D28" s="39">
        <v>10</v>
      </c>
      <c r="E28" s="8">
        <f>SUM(E32+E35)</f>
        <v>2350</v>
      </c>
      <c r="F28" s="9"/>
      <c r="G28" s="64"/>
      <c r="H28" s="70"/>
      <c r="I28" s="20"/>
      <c r="J28" s="20"/>
      <c r="K28" s="20"/>
      <c r="L28" s="20"/>
      <c r="M28" s="20"/>
      <c r="N28" s="20"/>
      <c r="O28" s="1" t="s">
        <v>8</v>
      </c>
      <c r="P28" s="1" t="s">
        <v>1</v>
      </c>
      <c r="Q28" s="1">
        <v>2022</v>
      </c>
      <c r="R28" s="19">
        <v>95</v>
      </c>
    </row>
    <row r="29" spans="2:18" x14ac:dyDescent="0.35">
      <c r="G29" s="55"/>
      <c r="H29" s="20"/>
      <c r="I29" s="20"/>
      <c r="J29" s="20"/>
      <c r="K29" s="20"/>
      <c r="L29" s="20"/>
      <c r="M29" s="20"/>
      <c r="N29" s="20"/>
      <c r="O29" s="1" t="s">
        <v>3</v>
      </c>
      <c r="P29" s="1" t="s">
        <v>1</v>
      </c>
      <c r="Q29" s="1">
        <v>2022</v>
      </c>
      <c r="R29" s="19">
        <v>60</v>
      </c>
    </row>
    <row r="30" spans="2:18" x14ac:dyDescent="0.35">
      <c r="B30" s="4" t="s">
        <v>13</v>
      </c>
      <c r="C30" s="56" t="s">
        <v>78</v>
      </c>
      <c r="D30" s="71">
        <v>2023</v>
      </c>
      <c r="G30" s="21"/>
      <c r="H30" s="20"/>
      <c r="I30" s="20"/>
      <c r="J30" s="20"/>
      <c r="K30" s="20"/>
      <c r="L30" s="20"/>
      <c r="M30" s="20"/>
      <c r="N30" s="20"/>
      <c r="O30" s="1" t="s">
        <v>77</v>
      </c>
      <c r="P30" s="1" t="s">
        <v>26</v>
      </c>
      <c r="Q30" s="1">
        <v>2022</v>
      </c>
      <c r="R30" s="19">
        <v>440</v>
      </c>
    </row>
    <row r="31" spans="2:18" x14ac:dyDescent="0.35">
      <c r="B31" s="5" t="s">
        <v>7</v>
      </c>
      <c r="C31" s="46" t="s">
        <v>1</v>
      </c>
      <c r="D31" s="10" t="s">
        <v>5</v>
      </c>
      <c r="E31" s="7" t="s">
        <v>6</v>
      </c>
      <c r="G31" s="21"/>
      <c r="O31" s="1" t="s">
        <v>16</v>
      </c>
      <c r="P31" s="1" t="s">
        <v>26</v>
      </c>
      <c r="Q31" s="1">
        <v>2022</v>
      </c>
      <c r="R31" s="19">
        <v>151</v>
      </c>
    </row>
    <row r="32" spans="2:18" x14ac:dyDescent="0.35">
      <c r="B32" s="11" t="s">
        <v>15</v>
      </c>
      <c r="C32" s="12">
        <f>D28*C28</f>
        <v>20</v>
      </c>
      <c r="D32" s="13">
        <f>SUMIFS(R22:R93,O22:O93,B28,P22:P93,C31,Q22:Q93,D30)</f>
        <v>105</v>
      </c>
      <c r="E32" s="8">
        <f>C32*D32</f>
        <v>2100</v>
      </c>
      <c r="G32"/>
      <c r="H32" s="20"/>
      <c r="J32" s="33"/>
      <c r="K32" s="33"/>
      <c r="L32" s="33"/>
      <c r="M32" s="33"/>
      <c r="N32" s="23"/>
      <c r="O32" s="1" t="s">
        <v>8</v>
      </c>
      <c r="P32" s="1" t="s">
        <v>26</v>
      </c>
      <c r="Q32" s="1">
        <v>2022</v>
      </c>
      <c r="R32" s="19">
        <v>151</v>
      </c>
    </row>
    <row r="33" spans="2:18" x14ac:dyDescent="0.35">
      <c r="B33" s="14"/>
      <c r="C33" s="9"/>
      <c r="D33" s="9"/>
      <c r="E33" s="9"/>
      <c r="G33" s="33"/>
      <c r="H33" s="33"/>
      <c r="I33" s="33"/>
      <c r="J33" s="33"/>
      <c r="K33" s="33"/>
      <c r="L33" s="33"/>
      <c r="M33" s="33"/>
      <c r="N33" s="23"/>
      <c r="O33" s="1" t="s">
        <v>3</v>
      </c>
      <c r="P33" s="1" t="s">
        <v>26</v>
      </c>
      <c r="Q33" s="1">
        <v>2022</v>
      </c>
      <c r="R33" s="19">
        <v>75</v>
      </c>
    </row>
    <row r="34" spans="2:18" x14ac:dyDescent="0.35">
      <c r="B34" s="5" t="s">
        <v>7</v>
      </c>
      <c r="C34" s="15" t="str">
        <f>IF(C31="Research","Overtime Research",IF(C31="Commercial","Overtime Research", "Overtime"))</f>
        <v>Overtime</v>
      </c>
      <c r="D34" s="10" t="s">
        <v>5</v>
      </c>
      <c r="E34" s="7" t="s">
        <v>6</v>
      </c>
      <c r="G34" s="33"/>
      <c r="H34" s="33"/>
      <c r="I34" s="33"/>
      <c r="J34" s="33"/>
      <c r="K34" s="33"/>
      <c r="L34" s="33"/>
      <c r="M34" s="33"/>
      <c r="N34" s="24"/>
      <c r="O34" s="1" t="s">
        <v>77</v>
      </c>
      <c r="P34" s="1" t="s">
        <v>46</v>
      </c>
      <c r="Q34" s="1">
        <v>2022</v>
      </c>
      <c r="R34" s="19">
        <v>562</v>
      </c>
    </row>
    <row r="35" spans="2:18" x14ac:dyDescent="0.35">
      <c r="B35" s="11" t="s">
        <v>17</v>
      </c>
      <c r="C35" s="12">
        <f>IF(D28&gt;7.5,SUM(C32/C28-7.5)*C28, 0)</f>
        <v>5</v>
      </c>
      <c r="D35" s="13">
        <f>SUMIFS(R95:R106,O95:O106,B28,P95:P106,C34)</f>
        <v>50</v>
      </c>
      <c r="E35" s="8">
        <f>C35*D35</f>
        <v>250</v>
      </c>
      <c r="G35" s="33"/>
      <c r="H35" s="33"/>
      <c r="I35" s="33"/>
      <c r="J35" s="33"/>
      <c r="K35" s="33"/>
      <c r="L35" s="33"/>
      <c r="M35" s="33"/>
      <c r="N35" s="25"/>
      <c r="O35" s="1" t="s">
        <v>16</v>
      </c>
      <c r="P35" s="1" t="s">
        <v>46</v>
      </c>
      <c r="Q35" s="1">
        <v>2022</v>
      </c>
      <c r="R35" s="19">
        <v>181</v>
      </c>
    </row>
    <row r="36" spans="2:18" x14ac:dyDescent="0.35">
      <c r="B36" s="14"/>
      <c r="C36" s="9"/>
      <c r="D36" s="9"/>
      <c r="E36" s="9"/>
      <c r="G36" s="33"/>
      <c r="H36" s="33"/>
      <c r="I36" s="33"/>
      <c r="J36" s="33"/>
      <c r="K36" s="33"/>
      <c r="L36" s="33"/>
      <c r="M36" s="33"/>
      <c r="N36" s="23"/>
      <c r="O36" s="1" t="s">
        <v>8</v>
      </c>
      <c r="P36" s="1" t="s">
        <v>46</v>
      </c>
      <c r="Q36" s="1">
        <v>2022</v>
      </c>
      <c r="R36" s="19">
        <v>181</v>
      </c>
    </row>
    <row r="37" spans="2:18" x14ac:dyDescent="0.35">
      <c r="B37" s="27" t="s">
        <v>21</v>
      </c>
      <c r="C37" s="9"/>
      <c r="D37" s="9"/>
      <c r="E37" s="9"/>
      <c r="G37" s="33"/>
      <c r="H37" s="33"/>
      <c r="I37" s="33"/>
      <c r="J37" s="33"/>
      <c r="K37" s="33"/>
      <c r="L37" s="33"/>
      <c r="M37" s="33"/>
      <c r="N37" s="23"/>
      <c r="O37" s="1" t="s">
        <v>3</v>
      </c>
      <c r="P37" s="1" t="s">
        <v>46</v>
      </c>
      <c r="Q37" s="1">
        <v>2022</v>
      </c>
      <c r="R37" s="19">
        <v>91</v>
      </c>
    </row>
    <row r="38" spans="2:18" x14ac:dyDescent="0.35">
      <c r="B38" s="1" t="s">
        <v>22</v>
      </c>
      <c r="C38" s="9"/>
      <c r="D38" s="9"/>
      <c r="E38" s="9"/>
      <c r="G38" s="33"/>
      <c r="H38" s="33"/>
      <c r="I38" s="33"/>
      <c r="J38" s="33"/>
      <c r="K38" s="33"/>
      <c r="L38" s="33"/>
      <c r="M38" s="33"/>
      <c r="N38" s="24"/>
      <c r="O38" s="1" t="s">
        <v>77</v>
      </c>
      <c r="P38" s="1" t="s">
        <v>47</v>
      </c>
      <c r="Q38" s="1">
        <v>2022</v>
      </c>
      <c r="R38" s="19">
        <v>4800</v>
      </c>
    </row>
    <row r="39" spans="2:18" x14ac:dyDescent="0.35">
      <c r="B39" s="1" t="s">
        <v>23</v>
      </c>
      <c r="C39" s="9"/>
      <c r="D39" s="9"/>
      <c r="E39" s="9"/>
      <c r="G39" s="33"/>
      <c r="H39" s="33"/>
      <c r="I39" s="33"/>
      <c r="J39" s="33"/>
      <c r="K39" s="33"/>
      <c r="L39" s="33"/>
      <c r="M39" s="33"/>
      <c r="N39" s="24"/>
      <c r="O39" s="1" t="s">
        <v>77</v>
      </c>
      <c r="P39" s="1" t="s">
        <v>48</v>
      </c>
      <c r="Q39" s="1">
        <v>2022</v>
      </c>
      <c r="R39" s="19">
        <v>6700</v>
      </c>
    </row>
    <row r="40" spans="2:18" x14ac:dyDescent="0.35">
      <c r="C40" s="9"/>
      <c r="D40" s="9"/>
      <c r="E40" s="9"/>
      <c r="G40" s="33"/>
      <c r="H40" s="33"/>
      <c r="I40" s="33"/>
      <c r="J40" s="33"/>
      <c r="K40" s="33"/>
      <c r="L40" s="33"/>
      <c r="M40" s="33"/>
      <c r="N40" s="24"/>
      <c r="O40" s="1" t="s">
        <v>77</v>
      </c>
      <c r="P40" s="1" t="s">
        <v>45</v>
      </c>
      <c r="Q40" s="1">
        <v>2023</v>
      </c>
      <c r="R40" s="19">
        <v>223</v>
      </c>
    </row>
    <row r="41" spans="2:18" x14ac:dyDescent="0.35">
      <c r="B41" s="4" t="s">
        <v>4</v>
      </c>
      <c r="C41" s="47" t="s">
        <v>77</v>
      </c>
      <c r="D41" s="47" t="s">
        <v>78</v>
      </c>
      <c r="E41" s="71">
        <v>2023</v>
      </c>
      <c r="G41" s="33"/>
      <c r="H41" s="33"/>
      <c r="I41" s="33"/>
      <c r="J41" s="33"/>
      <c r="K41" s="33"/>
      <c r="L41" s="33"/>
      <c r="M41" s="33"/>
      <c r="N41" s="24"/>
      <c r="O41" s="1" t="s">
        <v>16</v>
      </c>
      <c r="P41" s="1" t="s">
        <v>45</v>
      </c>
      <c r="Q41" s="1">
        <v>2023</v>
      </c>
      <c r="R41" s="19">
        <v>66</v>
      </c>
    </row>
    <row r="42" spans="2:18" x14ac:dyDescent="0.35">
      <c r="B42" s="49" t="s">
        <v>70</v>
      </c>
      <c r="C42" s="48"/>
      <c r="D42" s="48"/>
      <c r="E42" s="48"/>
      <c r="I42" s="33"/>
      <c r="J42" s="33"/>
      <c r="K42" s="33"/>
      <c r="L42" s="33"/>
      <c r="M42" s="33"/>
      <c r="N42" s="24"/>
      <c r="O42" s="1" t="s">
        <v>8</v>
      </c>
      <c r="P42" s="1" t="s">
        <v>45</v>
      </c>
      <c r="Q42" s="1">
        <v>2023</v>
      </c>
      <c r="R42" s="19">
        <v>66</v>
      </c>
    </row>
    <row r="43" spans="2:18" ht="15" customHeight="1" x14ac:dyDescent="0.35">
      <c r="B43" s="5" t="s">
        <v>7</v>
      </c>
      <c r="C43" s="46" t="s">
        <v>47</v>
      </c>
      <c r="D43" s="10" t="s">
        <v>5</v>
      </c>
      <c r="E43" s="7" t="s">
        <v>6</v>
      </c>
      <c r="I43" s="33"/>
      <c r="J43" s="33"/>
      <c r="K43" s="33"/>
      <c r="L43" s="33"/>
      <c r="M43" s="33"/>
      <c r="N43" s="24"/>
      <c r="O43" s="1" t="s">
        <v>3</v>
      </c>
      <c r="P43" s="1" t="s">
        <v>45</v>
      </c>
      <c r="Q43" s="1">
        <v>2023</v>
      </c>
      <c r="R43" s="19">
        <v>40</v>
      </c>
    </row>
    <row r="44" spans="2:18" ht="28.5" customHeight="1" x14ac:dyDescent="0.35">
      <c r="B44" s="11" t="s">
        <v>49</v>
      </c>
      <c r="C44" s="39">
        <v>7</v>
      </c>
      <c r="D44" s="13">
        <f>SUMIFS(R22:R93,O22:O93,C41,P22:P93,C43,Q22:Q93,E41)</f>
        <v>5300</v>
      </c>
      <c r="E44" s="8">
        <f>C44*D44</f>
        <v>37100</v>
      </c>
      <c r="H44" s="51" t="s">
        <v>69</v>
      </c>
      <c r="O44" s="1" t="s">
        <v>77</v>
      </c>
      <c r="P44" s="1" t="s">
        <v>1</v>
      </c>
      <c r="Q44" s="1">
        <v>2023</v>
      </c>
      <c r="R44" s="19">
        <v>369</v>
      </c>
    </row>
    <row r="45" spans="2:18" ht="15" customHeight="1" x14ac:dyDescent="0.35">
      <c r="G45" s="62" t="s">
        <v>73</v>
      </c>
      <c r="H45" s="65">
        <f>E44+E53</f>
        <v>66620</v>
      </c>
      <c r="O45" s="1" t="s">
        <v>16</v>
      </c>
      <c r="P45" s="1" t="s">
        <v>1</v>
      </c>
      <c r="Q45" s="1">
        <v>2023</v>
      </c>
      <c r="R45" s="19">
        <v>105</v>
      </c>
    </row>
    <row r="46" spans="2:18" ht="15" customHeight="1" x14ac:dyDescent="0.35">
      <c r="B46" s="4" t="s">
        <v>50</v>
      </c>
      <c r="G46" s="63"/>
      <c r="H46" s="66"/>
      <c r="O46" s="1" t="s">
        <v>8</v>
      </c>
      <c r="P46" s="1" t="s">
        <v>1</v>
      </c>
      <c r="Q46" s="1">
        <v>2023</v>
      </c>
      <c r="R46" s="19">
        <v>105</v>
      </c>
    </row>
    <row r="47" spans="2:18" x14ac:dyDescent="0.35">
      <c r="B47" s="4" t="s">
        <v>51</v>
      </c>
      <c r="G47" s="64"/>
      <c r="H47" s="67"/>
      <c r="O47" s="1" t="s">
        <v>3</v>
      </c>
      <c r="P47" s="1" t="s">
        <v>1</v>
      </c>
      <c r="Q47" s="1">
        <v>2023</v>
      </c>
      <c r="R47" s="19">
        <v>66</v>
      </c>
    </row>
    <row r="48" spans="2:18" x14ac:dyDescent="0.35">
      <c r="B48" s="21"/>
      <c r="G48" s="62" t="s">
        <v>74</v>
      </c>
      <c r="H48" s="65">
        <f>E44+E52</f>
        <v>66620</v>
      </c>
      <c r="O48" s="1" t="s">
        <v>77</v>
      </c>
      <c r="P48" s="1" t="s">
        <v>26</v>
      </c>
      <c r="Q48" s="1">
        <v>2023</v>
      </c>
      <c r="R48" s="19">
        <v>484</v>
      </c>
    </row>
    <row r="49" spans="2:18" x14ac:dyDescent="0.35">
      <c r="B49" s="49" t="s">
        <v>71</v>
      </c>
      <c r="C49" s="48"/>
      <c r="D49" s="48"/>
      <c r="E49" s="48"/>
      <c r="G49" s="63"/>
      <c r="H49" s="66"/>
      <c r="O49" s="1" t="s">
        <v>16</v>
      </c>
      <c r="P49" s="1" t="s">
        <v>26</v>
      </c>
      <c r="Q49" s="1">
        <v>2023</v>
      </c>
      <c r="R49" s="19">
        <v>166</v>
      </c>
    </row>
    <row r="50" spans="2:18" x14ac:dyDescent="0.35">
      <c r="B50" s="5" t="s">
        <v>7</v>
      </c>
      <c r="C50" s="46" t="s">
        <v>1</v>
      </c>
      <c r="D50" s="10" t="s">
        <v>5</v>
      </c>
      <c r="E50" s="7" t="s">
        <v>6</v>
      </c>
      <c r="G50" s="64"/>
      <c r="H50" s="67"/>
      <c r="O50" s="1" t="s">
        <v>8</v>
      </c>
      <c r="P50" s="1" t="s">
        <v>26</v>
      </c>
      <c r="Q50" s="1">
        <v>2023</v>
      </c>
      <c r="R50" s="19">
        <v>166</v>
      </c>
    </row>
    <row r="51" spans="2:18" x14ac:dyDescent="0.35">
      <c r="B51" s="42" t="s">
        <v>63</v>
      </c>
      <c r="C51" s="40" t="s">
        <v>56</v>
      </c>
      <c r="D51" s="23"/>
      <c r="E51" s="32"/>
      <c r="O51" s="1" t="s">
        <v>3</v>
      </c>
      <c r="P51" s="1" t="s">
        <v>26</v>
      </c>
      <c r="Q51" s="1">
        <v>2023</v>
      </c>
      <c r="R51" s="19">
        <v>83</v>
      </c>
    </row>
    <row r="52" spans="2:18" x14ac:dyDescent="0.35">
      <c r="B52" s="42" t="s">
        <v>64</v>
      </c>
      <c r="C52" s="44">
        <f>IF(C51=P110,R110,IF(C51=P111,R111,IF(C51=P112,R112,IF(C51=P113,R113,R114))))</f>
        <v>80</v>
      </c>
      <c r="D52" s="41">
        <f>SUMIFS(R22:R93,O22:O93,C41,P22:P93,C50,Q22:Q93,E41)</f>
        <v>369</v>
      </c>
      <c r="E52" s="43">
        <f>C52*D52</f>
        <v>29520</v>
      </c>
      <c r="O52" s="1" t="s">
        <v>77</v>
      </c>
      <c r="P52" s="1" t="s">
        <v>46</v>
      </c>
      <c r="Q52" s="1">
        <v>2023</v>
      </c>
      <c r="R52" s="19">
        <v>618</v>
      </c>
    </row>
    <row r="53" spans="2:18" x14ac:dyDescent="0.35">
      <c r="B53" s="11" t="s">
        <v>65</v>
      </c>
      <c r="C53" s="39">
        <v>80</v>
      </c>
      <c r="D53" s="13">
        <f>SUMIFS(R23:R94,O23:O94,C41,P23:P94,C50,Q23:Q94,E41)</f>
        <v>369</v>
      </c>
      <c r="E53" s="8">
        <f>C53*D53</f>
        <v>29520</v>
      </c>
      <c r="G53" s="21"/>
      <c r="O53" s="1" t="s">
        <v>16</v>
      </c>
      <c r="P53" s="1" t="s">
        <v>46</v>
      </c>
      <c r="Q53" s="1">
        <v>2023</v>
      </c>
      <c r="R53" s="19">
        <v>199</v>
      </c>
    </row>
    <row r="54" spans="2:18" x14ac:dyDescent="0.35">
      <c r="B54" s="1" t="s">
        <v>66</v>
      </c>
      <c r="O54" s="1" t="s">
        <v>8</v>
      </c>
      <c r="P54" s="1" t="s">
        <v>46</v>
      </c>
      <c r="Q54" s="1">
        <v>2023</v>
      </c>
      <c r="R54" s="19">
        <v>199</v>
      </c>
    </row>
    <row r="55" spans="2:18" x14ac:dyDescent="0.35">
      <c r="O55" s="1" t="s">
        <v>3</v>
      </c>
      <c r="P55" s="1" t="s">
        <v>46</v>
      </c>
      <c r="Q55" s="1">
        <v>2023</v>
      </c>
      <c r="R55" s="19">
        <v>100</v>
      </c>
    </row>
    <row r="56" spans="2:18" x14ac:dyDescent="0.35">
      <c r="B56" s="4" t="s">
        <v>60</v>
      </c>
      <c r="O56" s="1" t="s">
        <v>77</v>
      </c>
      <c r="P56" s="1" t="s">
        <v>47</v>
      </c>
      <c r="Q56" s="1">
        <v>2023</v>
      </c>
      <c r="R56" s="19">
        <v>5300</v>
      </c>
    </row>
    <row r="57" spans="2:18" x14ac:dyDescent="0.35">
      <c r="B57" s="4" t="s">
        <v>61</v>
      </c>
      <c r="O57" s="1" t="s">
        <v>77</v>
      </c>
      <c r="P57" s="1" t="s">
        <v>48</v>
      </c>
      <c r="Q57" s="1">
        <v>2023</v>
      </c>
      <c r="R57" s="19">
        <v>7400</v>
      </c>
    </row>
    <row r="58" spans="2:18" x14ac:dyDescent="0.35">
      <c r="O58" s="1" t="s">
        <v>77</v>
      </c>
      <c r="P58" s="1" t="s">
        <v>45</v>
      </c>
      <c r="Q58" s="58">
        <v>2024</v>
      </c>
      <c r="R58" s="19">
        <v>246</v>
      </c>
    </row>
    <row r="59" spans="2:18" x14ac:dyDescent="0.35">
      <c r="O59" s="1" t="s">
        <v>16</v>
      </c>
      <c r="P59" s="1" t="s">
        <v>45</v>
      </c>
      <c r="Q59" s="58">
        <v>2024</v>
      </c>
      <c r="R59" s="19">
        <v>73</v>
      </c>
    </row>
    <row r="60" spans="2:18" x14ac:dyDescent="0.35">
      <c r="O60" s="1" t="s">
        <v>8</v>
      </c>
      <c r="P60" s="1" t="s">
        <v>45</v>
      </c>
      <c r="Q60" s="58">
        <v>2024</v>
      </c>
      <c r="R60" s="19">
        <v>73</v>
      </c>
    </row>
    <row r="61" spans="2:18" x14ac:dyDescent="0.35">
      <c r="O61" s="1" t="s">
        <v>3</v>
      </c>
      <c r="P61" s="1" t="s">
        <v>45</v>
      </c>
      <c r="Q61" s="58">
        <v>2024</v>
      </c>
      <c r="R61" s="19">
        <v>44</v>
      </c>
    </row>
    <row r="62" spans="2:18" x14ac:dyDescent="0.35">
      <c r="O62" s="1" t="s">
        <v>77</v>
      </c>
      <c r="P62" s="1" t="s">
        <v>1</v>
      </c>
      <c r="Q62" s="58">
        <v>2024</v>
      </c>
      <c r="R62" s="19">
        <v>405</v>
      </c>
    </row>
    <row r="63" spans="2:18" x14ac:dyDescent="0.35">
      <c r="O63" s="1" t="s">
        <v>16</v>
      </c>
      <c r="P63" s="1" t="s">
        <v>1</v>
      </c>
      <c r="Q63" s="58">
        <v>2024</v>
      </c>
      <c r="R63" s="19">
        <v>115</v>
      </c>
    </row>
    <row r="64" spans="2:18" x14ac:dyDescent="0.35">
      <c r="O64" s="1" t="s">
        <v>8</v>
      </c>
      <c r="P64" s="1" t="s">
        <v>1</v>
      </c>
      <c r="Q64" s="58">
        <v>2024</v>
      </c>
      <c r="R64" s="19">
        <v>115</v>
      </c>
    </row>
    <row r="65" spans="15:18" x14ac:dyDescent="0.35">
      <c r="O65" s="1" t="s">
        <v>3</v>
      </c>
      <c r="P65" s="1" t="s">
        <v>1</v>
      </c>
      <c r="Q65" s="58">
        <v>2024</v>
      </c>
      <c r="R65" s="19">
        <v>73</v>
      </c>
    </row>
    <row r="66" spans="15:18" x14ac:dyDescent="0.35">
      <c r="O66" s="1" t="s">
        <v>77</v>
      </c>
      <c r="P66" s="1" t="s">
        <v>26</v>
      </c>
      <c r="Q66" s="58">
        <v>2024</v>
      </c>
      <c r="R66" s="19">
        <v>532</v>
      </c>
    </row>
    <row r="67" spans="15:18" x14ac:dyDescent="0.35">
      <c r="O67" s="1" t="s">
        <v>16</v>
      </c>
      <c r="P67" s="1" t="s">
        <v>26</v>
      </c>
      <c r="Q67" s="58">
        <v>2024</v>
      </c>
      <c r="R67" s="19">
        <v>183</v>
      </c>
    </row>
    <row r="68" spans="15:18" x14ac:dyDescent="0.35">
      <c r="O68" s="1" t="s">
        <v>8</v>
      </c>
      <c r="P68" s="1" t="s">
        <v>26</v>
      </c>
      <c r="Q68" s="58">
        <v>2024</v>
      </c>
      <c r="R68" s="19">
        <v>183</v>
      </c>
    </row>
    <row r="69" spans="15:18" x14ac:dyDescent="0.35">
      <c r="O69" s="1" t="s">
        <v>3</v>
      </c>
      <c r="P69" s="1" t="s">
        <v>26</v>
      </c>
      <c r="Q69" s="58">
        <v>2024</v>
      </c>
      <c r="R69" s="19">
        <v>91</v>
      </c>
    </row>
    <row r="70" spans="15:18" x14ac:dyDescent="0.35">
      <c r="O70" s="1" t="s">
        <v>77</v>
      </c>
      <c r="P70" s="1" t="s">
        <v>46</v>
      </c>
      <c r="Q70" s="58">
        <v>2024</v>
      </c>
      <c r="R70" s="19">
        <v>680</v>
      </c>
    </row>
    <row r="71" spans="15:18" x14ac:dyDescent="0.35">
      <c r="O71" s="1" t="s">
        <v>16</v>
      </c>
      <c r="P71" s="1" t="s">
        <v>46</v>
      </c>
      <c r="Q71" s="58">
        <v>2024</v>
      </c>
      <c r="R71" s="19">
        <v>219</v>
      </c>
    </row>
    <row r="72" spans="15:18" x14ac:dyDescent="0.35">
      <c r="O72" s="1" t="s">
        <v>8</v>
      </c>
      <c r="P72" s="1" t="s">
        <v>46</v>
      </c>
      <c r="Q72" s="58">
        <v>2024</v>
      </c>
      <c r="R72" s="19">
        <v>219</v>
      </c>
    </row>
    <row r="73" spans="15:18" x14ac:dyDescent="0.35">
      <c r="O73" s="1" t="s">
        <v>3</v>
      </c>
      <c r="P73" s="1" t="s">
        <v>46</v>
      </c>
      <c r="Q73" s="58">
        <v>2024</v>
      </c>
      <c r="R73" s="19">
        <v>110</v>
      </c>
    </row>
    <row r="74" spans="15:18" x14ac:dyDescent="0.35">
      <c r="O74" s="1" t="s">
        <v>77</v>
      </c>
      <c r="P74" s="1" t="s">
        <v>47</v>
      </c>
      <c r="Q74" s="58">
        <v>2024</v>
      </c>
      <c r="R74" s="19">
        <v>5800</v>
      </c>
    </row>
    <row r="75" spans="15:18" x14ac:dyDescent="0.35">
      <c r="O75" s="1" t="s">
        <v>77</v>
      </c>
      <c r="P75" s="1" t="s">
        <v>48</v>
      </c>
      <c r="Q75" s="58">
        <v>2024</v>
      </c>
      <c r="R75" s="19">
        <v>8200</v>
      </c>
    </row>
    <row r="76" spans="15:18" x14ac:dyDescent="0.35">
      <c r="O76" s="1" t="s">
        <v>77</v>
      </c>
      <c r="P76" s="1" t="s">
        <v>45</v>
      </c>
      <c r="Q76" s="58">
        <v>2025</v>
      </c>
      <c r="R76" s="19">
        <v>270</v>
      </c>
    </row>
    <row r="77" spans="15:18" x14ac:dyDescent="0.35">
      <c r="O77" s="1" t="s">
        <v>16</v>
      </c>
      <c r="P77" s="1" t="s">
        <v>45</v>
      </c>
      <c r="Q77" s="58">
        <v>2025</v>
      </c>
      <c r="R77" s="19">
        <v>80</v>
      </c>
    </row>
    <row r="78" spans="15:18" x14ac:dyDescent="0.35">
      <c r="O78" s="1" t="s">
        <v>8</v>
      </c>
      <c r="P78" s="1" t="s">
        <v>45</v>
      </c>
      <c r="Q78" s="58">
        <v>2025</v>
      </c>
      <c r="R78" s="19">
        <v>80</v>
      </c>
    </row>
    <row r="79" spans="15:18" x14ac:dyDescent="0.35">
      <c r="O79" s="1" t="s">
        <v>3</v>
      </c>
      <c r="P79" s="1" t="s">
        <v>45</v>
      </c>
      <c r="Q79" s="58">
        <v>2025</v>
      </c>
      <c r="R79" s="19">
        <v>48</v>
      </c>
    </row>
    <row r="80" spans="15:18" x14ac:dyDescent="0.35">
      <c r="O80" s="1" t="s">
        <v>77</v>
      </c>
      <c r="P80" s="1" t="s">
        <v>1</v>
      </c>
      <c r="Q80" s="58">
        <v>2025</v>
      </c>
      <c r="R80" s="19">
        <v>446</v>
      </c>
    </row>
    <row r="81" spans="15:18" x14ac:dyDescent="0.35">
      <c r="O81" s="1" t="s">
        <v>16</v>
      </c>
      <c r="P81" s="1" t="s">
        <v>1</v>
      </c>
      <c r="Q81" s="58">
        <v>2025</v>
      </c>
      <c r="R81" s="19">
        <v>126</v>
      </c>
    </row>
    <row r="82" spans="15:18" x14ac:dyDescent="0.35">
      <c r="O82" s="1" t="s">
        <v>8</v>
      </c>
      <c r="P82" s="1" t="s">
        <v>1</v>
      </c>
      <c r="Q82" s="58">
        <v>2025</v>
      </c>
      <c r="R82" s="19">
        <v>126</v>
      </c>
    </row>
    <row r="83" spans="15:18" x14ac:dyDescent="0.35">
      <c r="O83" s="1" t="s">
        <v>3</v>
      </c>
      <c r="P83" s="1" t="s">
        <v>1</v>
      </c>
      <c r="Q83" s="58">
        <v>2025</v>
      </c>
      <c r="R83" s="19">
        <v>80</v>
      </c>
    </row>
    <row r="84" spans="15:18" x14ac:dyDescent="0.35">
      <c r="O84" s="1" t="s">
        <v>77</v>
      </c>
      <c r="P84" s="1" t="s">
        <v>26</v>
      </c>
      <c r="Q84" s="58">
        <v>2025</v>
      </c>
      <c r="R84" s="19">
        <v>586</v>
      </c>
    </row>
    <row r="85" spans="15:18" x14ac:dyDescent="0.35">
      <c r="O85" s="1" t="s">
        <v>16</v>
      </c>
      <c r="P85" s="1" t="s">
        <v>26</v>
      </c>
      <c r="Q85" s="58">
        <v>2025</v>
      </c>
      <c r="R85" s="19">
        <v>201</v>
      </c>
    </row>
    <row r="86" spans="15:18" x14ac:dyDescent="0.35">
      <c r="O86" s="1" t="s">
        <v>8</v>
      </c>
      <c r="P86" s="1" t="s">
        <v>26</v>
      </c>
      <c r="Q86" s="58">
        <v>2025</v>
      </c>
      <c r="R86" s="19">
        <v>201</v>
      </c>
    </row>
    <row r="87" spans="15:18" x14ac:dyDescent="0.35">
      <c r="O87" s="1" t="s">
        <v>3</v>
      </c>
      <c r="P87" s="1" t="s">
        <v>26</v>
      </c>
      <c r="Q87" s="58">
        <v>2025</v>
      </c>
      <c r="R87" s="19">
        <v>100</v>
      </c>
    </row>
    <row r="88" spans="15:18" x14ac:dyDescent="0.35">
      <c r="O88" s="1" t="s">
        <v>77</v>
      </c>
      <c r="P88" s="1" t="s">
        <v>46</v>
      </c>
      <c r="Q88" s="58">
        <v>2025</v>
      </c>
      <c r="R88" s="19">
        <v>748</v>
      </c>
    </row>
    <row r="89" spans="15:18" x14ac:dyDescent="0.35">
      <c r="O89" s="1" t="s">
        <v>16</v>
      </c>
      <c r="P89" s="1" t="s">
        <v>46</v>
      </c>
      <c r="Q89" s="58">
        <v>2025</v>
      </c>
      <c r="R89" s="19">
        <v>241</v>
      </c>
    </row>
    <row r="90" spans="15:18" x14ac:dyDescent="0.35">
      <c r="O90" s="1" t="s">
        <v>8</v>
      </c>
      <c r="P90" s="1" t="s">
        <v>46</v>
      </c>
      <c r="Q90" s="58">
        <v>2025</v>
      </c>
      <c r="R90" s="19">
        <v>241</v>
      </c>
    </row>
    <row r="91" spans="15:18" x14ac:dyDescent="0.35">
      <c r="O91" s="1" t="s">
        <v>3</v>
      </c>
      <c r="P91" s="1" t="s">
        <v>46</v>
      </c>
      <c r="Q91" s="58">
        <v>2025</v>
      </c>
      <c r="R91" s="19">
        <v>121</v>
      </c>
    </row>
    <row r="92" spans="15:18" x14ac:dyDescent="0.35">
      <c r="O92" s="1" t="s">
        <v>77</v>
      </c>
      <c r="P92" s="1" t="s">
        <v>47</v>
      </c>
      <c r="Q92" s="58">
        <v>2025</v>
      </c>
      <c r="R92" s="19">
        <v>6400</v>
      </c>
    </row>
    <row r="93" spans="15:18" x14ac:dyDescent="0.35">
      <c r="O93" s="1" t="s">
        <v>77</v>
      </c>
      <c r="P93" s="1" t="s">
        <v>48</v>
      </c>
      <c r="Q93" s="58">
        <v>2025</v>
      </c>
      <c r="R93" s="19">
        <v>9000</v>
      </c>
    </row>
    <row r="95" spans="15:18" x14ac:dyDescent="0.35">
      <c r="O95" s="1" t="s">
        <v>77</v>
      </c>
      <c r="P95" s="1" t="s">
        <v>11</v>
      </c>
      <c r="R95" s="19">
        <v>50</v>
      </c>
    </row>
    <row r="96" spans="15:18" x14ac:dyDescent="0.35">
      <c r="O96" s="1" t="s">
        <v>16</v>
      </c>
      <c r="P96" s="1" t="s">
        <v>11</v>
      </c>
      <c r="R96" s="19">
        <v>50</v>
      </c>
    </row>
    <row r="97" spans="15:18" x14ac:dyDescent="0.35">
      <c r="O97" s="1" t="s">
        <v>8</v>
      </c>
      <c r="P97" s="1" t="s">
        <v>11</v>
      </c>
      <c r="R97" s="19">
        <v>50</v>
      </c>
    </row>
    <row r="100" spans="15:18" x14ac:dyDescent="0.35">
      <c r="O100" s="1" t="s">
        <v>3</v>
      </c>
      <c r="P100" s="1" t="s">
        <v>11</v>
      </c>
      <c r="R100" s="19">
        <v>50</v>
      </c>
    </row>
    <row r="102" spans="15:18" x14ac:dyDescent="0.35">
      <c r="O102" s="1" t="s">
        <v>77</v>
      </c>
      <c r="P102" s="1" t="s">
        <v>27</v>
      </c>
      <c r="R102" s="19">
        <v>100</v>
      </c>
    </row>
    <row r="104" spans="15:18" x14ac:dyDescent="0.35">
      <c r="O104" s="1" t="s">
        <v>16</v>
      </c>
      <c r="P104" s="1" t="s">
        <v>27</v>
      </c>
      <c r="R104" s="19">
        <v>100</v>
      </c>
    </row>
    <row r="105" spans="15:18" x14ac:dyDescent="0.35">
      <c r="O105" s="1" t="s">
        <v>8</v>
      </c>
      <c r="P105" s="1" t="s">
        <v>27</v>
      </c>
      <c r="R105" s="19">
        <v>100</v>
      </c>
    </row>
    <row r="106" spans="15:18" x14ac:dyDescent="0.35">
      <c r="O106" s="1" t="s">
        <v>3</v>
      </c>
      <c r="P106" s="1" t="s">
        <v>27</v>
      </c>
      <c r="R106" s="19">
        <v>100</v>
      </c>
    </row>
    <row r="108" spans="15:18" x14ac:dyDescent="0.35">
      <c r="O108" s="38"/>
      <c r="P108" s="60" t="s">
        <v>52</v>
      </c>
      <c r="Q108" s="38"/>
      <c r="R108" s="26" t="s">
        <v>53</v>
      </c>
    </row>
    <row r="109" spans="15:18" x14ac:dyDescent="0.35">
      <c r="O109" s="36"/>
      <c r="P109" s="61"/>
      <c r="Q109" s="37"/>
      <c r="R109" s="28" t="s">
        <v>54</v>
      </c>
    </row>
    <row r="110" spans="15:18" x14ac:dyDescent="0.35">
      <c r="O110" s="34"/>
      <c r="P110" s="35" t="s">
        <v>55</v>
      </c>
      <c r="Q110" s="57"/>
      <c r="R110" s="29">
        <v>36</v>
      </c>
    </row>
    <row r="111" spans="15:18" x14ac:dyDescent="0.35">
      <c r="O111" s="34"/>
      <c r="P111" s="35" t="s">
        <v>56</v>
      </c>
      <c r="Q111" s="35"/>
      <c r="R111" s="30">
        <v>80</v>
      </c>
    </row>
    <row r="112" spans="15:18" x14ac:dyDescent="0.35">
      <c r="O112" s="34"/>
      <c r="P112" s="35" t="s">
        <v>57</v>
      </c>
      <c r="Q112" s="35"/>
      <c r="R112" s="30">
        <v>20</v>
      </c>
    </row>
    <row r="113" spans="15:18" x14ac:dyDescent="0.35">
      <c r="O113" s="34"/>
      <c r="P113" s="35" t="s">
        <v>58</v>
      </c>
      <c r="Q113" s="35"/>
      <c r="R113" s="30">
        <v>42</v>
      </c>
    </row>
    <row r="114" spans="15:18" x14ac:dyDescent="0.35">
      <c r="O114" s="34"/>
      <c r="P114" s="35" t="s">
        <v>59</v>
      </c>
      <c r="Q114" s="35"/>
      <c r="R114" s="30">
        <v>100</v>
      </c>
    </row>
  </sheetData>
  <sheetProtection sheet="1" objects="1" scenarios="1"/>
  <sortState xmlns:xlrd2="http://schemas.microsoft.com/office/spreadsheetml/2017/richdata2" ref="O22:P52">
    <sortCondition descending="1" ref="P14:P49"/>
  </sortState>
  <mergeCells count="7">
    <mergeCell ref="G48:G50"/>
    <mergeCell ref="H48:H50"/>
    <mergeCell ref="G45:G47"/>
    <mergeCell ref="H45:H47"/>
    <mergeCell ref="B1:E1"/>
    <mergeCell ref="H27:H28"/>
    <mergeCell ref="G27:G28"/>
  </mergeCells>
  <conditionalFormatting sqref="A42:F47 H44:H45 H26:H27 A26:F29 I26:P26 I27:N28 H29:N29 S42:XFD42 O26:P36 A1:XFD19 A20:O20 V20:XFD20 A30:N31 A23:P25 R40:XFD41 O38:P39 Q23:Q40 V64:XFD64 I42:N47 A21:XFD21 A22:R22 R23:R36 R38:R75 V22:XFD39 R65:XFD93 V43:XFD43 V44:X63 AF44:XFD63 A94:XFD1048576 A32:F32 H32:N32 A33:N41 A48:N93">
    <cfRule type="expression" dxfId="0" priority="18">
      <formula>CELL("protect", A1)=0</formula>
    </cfRule>
  </conditionalFormatting>
  <dataValidations count="5">
    <dataValidation type="list" allowBlank="1" showInputMessage="1" showErrorMessage="1" sqref="B28" xr:uid="{00000000-0002-0000-0000-000000000000}">
      <formula1>$O$2:$O$5</formula1>
    </dataValidation>
    <dataValidation type="list" allowBlank="1" showInputMessage="1" showErrorMessage="1" sqref="C31 C50" xr:uid="{00000000-0002-0000-0000-000001000000}">
      <formula1>$P$2:$P$5</formula1>
    </dataValidation>
    <dataValidation type="list" allowBlank="1" showInputMessage="1" showErrorMessage="1" sqref="C43" xr:uid="{592E2252-4568-4863-9A19-2A1B2547DBBB}">
      <formula1>$P$8:$P$9</formula1>
    </dataValidation>
    <dataValidation type="list" allowBlank="1" showInputMessage="1" showErrorMessage="1" sqref="D30 E41" xr:uid="{3ADC2458-AE15-443F-B48A-6936671C2B87}">
      <formula1>$O$13:$O$16</formula1>
    </dataValidation>
    <dataValidation type="list" allowBlank="1" showInputMessage="1" showErrorMessage="1" sqref="C51" xr:uid="{3870F003-54CC-4C62-BF4A-4ADD77D7135F}">
      <formula1>$P$110:$P$114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u r F Y U q M N O v q j A A A A 9 Q A A A B I A H A B D b 2 5 m a W c v U G F j a 2 F n Z S 5 4 b W w g o h g A K K A U A A A A A A A A A A A A A A A A A A A A A A A A A A A A h Y + x D o I w G I R f h X S n L X U h 5 K c M r m J M T I x x a 6 B C I / w Y W i z v 5 u A j + Q p i F H V z v P v u k r v 7 9 Q b Z 2 D b B R f f W d J i S i H I S a C y 6 0 m C V k s E d w 5 h k E j a q O K l K B 1 M Y b T J a k 5 L a u X P C m P e e + g X t + o o J z i O 2 z 1 f b o t a t C g 1 a p 7 D Q 5 N M q / 7 e I h N 1 r j B Q 0 j q n g 0 y R g s w e 5 w S 8 X E 3 v S H x O W Q + O G X k u N 4 f o A b J b A 3 h f k A 1 B L A w Q U A A I A C A C 6 s V h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r F Y U i i K R 7 g O A A A A E Q A A A B M A H A B G b 3 J t d W x h c y 9 T Z W N 0 a W 9 u M S 5 t I K I Y A C i g F A A A A A A A A A A A A A A A A A A A A A A A A A A A A C t O T S 7 J z M 9 T C I b Q h t Y A U E s B A i 0 A F A A C A A g A u r F Y U q M N O v q j A A A A 9 Q A A A B I A A A A A A A A A A A A A A A A A A A A A A E N v b m Z p Z y 9 Q Y W N r Y W d l L n h t b F B L A Q I t A B Q A A g A I A L q x W F I P y u m r p A A A A O k A A A A T A A A A A A A A A A A A A A A A A O 8 A A A B b Q 2 9 u d G V u d F 9 U e X B l c 1 0 u e G 1 s U E s B A i 0 A F A A C A A g A u r F Y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w e z o n L R i 9 J q E o t i D m M E 8 M A A A A A A g A A A A A A E G Y A A A A B A A A g A A A A C u B 5 1 R 8 0 S O L y z H S u n x M 8 e g H j c 6 D r g z V k j t Z s l l s u k i Q A A A A A D o A A A A A C A A A g A A A A 9 C D 5 P 3 e m F w j Q O / v + w 7 a l d g 5 Q u d 9 D o i a i j R 0 t l T o D Y 5 B Q A A A A T s 5 U U P U 8 r Y w W i q Y 4 Q 7 S Y t H l F T j L T V 9 B t d Q K H r z q m N x 1 x r b i 3 J D N l V P K D d p s b r 7 U F d O L T X 1 / / B b h z M 7 D Z v W y h a D X D D g v Z 1 8 H O p U h O J a P U 0 V Z A A A A A X w X l E l x q G g c n A l X h D 6 2 G i U 6 e h D p A z a x D W U o 8 v Q z H 7 Z 5 d p u I 8 c Y o C q S W + h r r h d j b + v 3 + 1 j r 2 u E 2 J T 8 6 R n v f F k V A = = < / D a t a M a s h u p > 
</file>

<file path=customXml/itemProps1.xml><?xml version="1.0" encoding="utf-8"?>
<ds:datastoreItem xmlns:ds="http://schemas.openxmlformats.org/officeDocument/2006/customXml" ds:itemID="{7F5D5534-6D75-4A88-88F0-C702FEAF459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Boat Cost Calculator</vt:lpstr>
      <vt:lpstr>Boats</vt:lpstr>
      <vt:lpstr>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to Z</dc:creator>
  <cp:lastModifiedBy>Esther Sibbald</cp:lastModifiedBy>
  <dcterms:created xsi:type="dcterms:W3CDTF">2021-02-24T08:50:43Z</dcterms:created>
  <dcterms:modified xsi:type="dcterms:W3CDTF">2022-05-24T23:35:32Z</dcterms:modified>
</cp:coreProperties>
</file>