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Macroalga" sheetId="5" r:id="rId3"/>
    <sheet name="Animals" sheetId="7" r:id="rId4"/>
    <sheet name="chloro a" sheetId="4" r:id="rId5"/>
    <sheet name="NNN" sheetId="6" r:id="rId6"/>
    <sheet name="DRP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  <c r="D8" i="2"/>
  <c r="D7" i="2"/>
  <c r="D6" i="2"/>
  <c r="D5" i="2"/>
  <c r="D4" i="2"/>
  <c r="D2" i="2"/>
  <c r="G9" i="6" l="1"/>
  <c r="G7" i="6"/>
  <c r="G11" i="6"/>
  <c r="E18" i="6"/>
  <c r="E17" i="6"/>
  <c r="G5" i="6"/>
  <c r="G4" i="6"/>
  <c r="E14" i="6"/>
  <c r="E13" i="6"/>
  <c r="E12" i="6"/>
  <c r="D21" i="6"/>
  <c r="D19" i="6"/>
  <c r="D18" i="6"/>
  <c r="G10" i="6"/>
  <c r="D9" i="6"/>
  <c r="D17" i="6"/>
  <c r="D16" i="6"/>
  <c r="D15" i="6"/>
  <c r="D14" i="6"/>
  <c r="D13" i="6"/>
  <c r="D12" i="6"/>
  <c r="D8" i="6"/>
  <c r="D7" i="6"/>
  <c r="D6" i="6"/>
  <c r="D5" i="6"/>
  <c r="D4" i="6"/>
  <c r="D3" i="6"/>
  <c r="D2" i="6"/>
  <c r="E8" i="6" l="1"/>
  <c r="G6" i="6"/>
  <c r="E7" i="6"/>
  <c r="G8" i="6"/>
  <c r="E3" i="6"/>
  <c r="E2" i="6"/>
  <c r="G3" i="6"/>
  <c r="M11" i="4" l="1"/>
  <c r="M10" i="4"/>
  <c r="M9" i="4"/>
  <c r="M8" i="4"/>
  <c r="M7" i="4"/>
  <c r="M6" i="4"/>
  <c r="M5" i="4"/>
  <c r="M4" i="4"/>
  <c r="M3" i="4"/>
  <c r="M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H21" i="4" l="1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E13" i="3"/>
  <c r="E12" i="3"/>
  <c r="E11" i="3"/>
  <c r="E10" i="3"/>
  <c r="E9" i="3"/>
  <c r="E8" i="3"/>
  <c r="E7" i="3"/>
  <c r="E6" i="3"/>
  <c r="E5" i="3"/>
  <c r="E4" i="3"/>
  <c r="E3" i="3"/>
  <c r="E2" i="3"/>
  <c r="D15" i="3"/>
  <c r="D13" i="3"/>
  <c r="D12" i="3"/>
  <c r="D11" i="3"/>
  <c r="D10" i="3"/>
  <c r="D9" i="3"/>
  <c r="D8" i="3"/>
  <c r="D7" i="3"/>
  <c r="D6" i="3"/>
  <c r="D5" i="3"/>
  <c r="D4" i="3"/>
  <c r="D3" i="3"/>
  <c r="D2" i="3"/>
  <c r="I15" i="4" l="1"/>
  <c r="I19" i="4"/>
  <c r="I12" i="4"/>
  <c r="I8" i="4"/>
  <c r="I4" i="4"/>
  <c r="I3" i="4"/>
  <c r="I7" i="4"/>
  <c r="I11" i="4"/>
  <c r="I14" i="4"/>
  <c r="I18" i="4"/>
  <c r="I2" i="4"/>
  <c r="I6" i="4"/>
  <c r="I10" i="4"/>
  <c r="I17" i="4"/>
  <c r="I21" i="4"/>
  <c r="I5" i="4"/>
  <c r="I9" i="4"/>
  <c r="I13" i="4"/>
  <c r="I16" i="4"/>
  <c r="I20" i="4"/>
</calcChain>
</file>

<file path=xl/sharedStrings.xml><?xml version="1.0" encoding="utf-8"?>
<sst xmlns="http://schemas.openxmlformats.org/spreadsheetml/2006/main" count="188" uniqueCount="117">
  <si>
    <t>site</t>
  </si>
  <si>
    <t>#81 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</si>
  <si>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</si>
  <si>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</si>
  <si>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</si>
  <si>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</si>
  <si>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</si>
  <si>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</si>
  <si>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</si>
  <si>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</si>
  <si>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</si>
  <si>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temp</t>
  </si>
  <si>
    <t>sal</t>
  </si>
  <si>
    <t>cond</t>
  </si>
  <si>
    <t>pH</t>
  </si>
  <si>
    <t>turb</t>
  </si>
  <si>
    <t>NNN</t>
  </si>
  <si>
    <t>DRP</t>
  </si>
  <si>
    <t>weather</t>
  </si>
  <si>
    <t>Weak NE breeze, 5oC, wide,thin clouds</t>
  </si>
  <si>
    <t>tide</t>
  </si>
  <si>
    <t>high tide</t>
  </si>
  <si>
    <t>unusual</t>
  </si>
  <si>
    <t>dischrge pipe 25m away from point</t>
  </si>
  <si>
    <t>surface</t>
  </si>
  <si>
    <t>ripples with no white caps</t>
  </si>
  <si>
    <t>blue/green colour</t>
  </si>
  <si>
    <t>colour</t>
  </si>
  <si>
    <t>34.183/_</t>
  </si>
  <si>
    <t>light -South, hazy and overcast</t>
  </si>
  <si>
    <t>0959, mid-high tide</t>
  </si>
  <si>
    <t>_</t>
  </si>
  <si>
    <t>very calm</t>
  </si>
  <si>
    <t>32.827/_</t>
  </si>
  <si>
    <t>5oC,no wind, light cloud</t>
  </si>
  <si>
    <t>0937, medium tide</t>
  </si>
  <si>
    <t>one discharge pipe,southend,plastic bottles in the water</t>
  </si>
  <si>
    <t>calm</t>
  </si>
  <si>
    <t>gree-blue</t>
  </si>
  <si>
    <t>31.215/_</t>
  </si>
  <si>
    <t xml:space="preserve">9.4oC,weak northerly, 100%ccv, thin </t>
  </si>
  <si>
    <t>high tide, flooding</t>
  </si>
  <si>
    <t>calm no white caps</t>
  </si>
  <si>
    <t>greeny-blue</t>
  </si>
  <si>
    <t>31.200/_</t>
  </si>
  <si>
    <t>5.2oC, notherly light, 100% ccv, thin patches</t>
  </si>
  <si>
    <t>getting rougher</t>
  </si>
  <si>
    <t>greenish blue</t>
  </si>
  <si>
    <t>28.500/</t>
  </si>
  <si>
    <t>6.3oC,calm, 90% ccv</t>
  </si>
  <si>
    <t>0950, highest tide</t>
  </si>
  <si>
    <t>nothing</t>
  </si>
  <si>
    <t>slightly ripply, turbid</t>
  </si>
  <si>
    <t>grey-green</t>
  </si>
  <si>
    <t>29.72/47.96</t>
  </si>
  <si>
    <t>5oC,calm, mildSE, 90% ccv</t>
  </si>
  <si>
    <t>1020,tide going out ??</t>
  </si>
  <si>
    <t>No</t>
  </si>
  <si>
    <t>ripples</t>
  </si>
  <si>
    <t>grey/dark olive green</t>
  </si>
  <si>
    <t>7.6oC, hardly any wind, 90% ccv</t>
  </si>
  <si>
    <t>1030 high tide</t>
  </si>
  <si>
    <t>dead seagull, rotten fish smell, polystyrene,lolly papers</t>
  </si>
  <si>
    <t>small ripples, quite calm</t>
  </si>
  <si>
    <t>dark green</t>
  </si>
  <si>
    <t>25.25/41.86</t>
  </si>
  <si>
    <t>lot of mixing with storm water</t>
  </si>
  <si>
    <t>hardly any wind, 80% ccv</t>
  </si>
  <si>
    <t>1055 high tide</t>
  </si>
  <si>
    <t>Nil</t>
  </si>
  <si>
    <t>small rippples, calm, can see rock bed</t>
  </si>
  <si>
    <t>Green</t>
  </si>
  <si>
    <t>29.9/48.18</t>
  </si>
  <si>
    <t>??</t>
  </si>
  <si>
    <t>Eb</t>
  </si>
  <si>
    <t>Es</t>
  </si>
  <si>
    <t>Ecorr</t>
  </si>
  <si>
    <t>Blank</t>
  </si>
  <si>
    <t>St</t>
  </si>
  <si>
    <t>F</t>
  </si>
  <si>
    <t>#81</t>
  </si>
  <si>
    <t>#89'</t>
  </si>
  <si>
    <t>Ca</t>
  </si>
  <si>
    <t>Vol</t>
  </si>
  <si>
    <t>chloro a</t>
  </si>
  <si>
    <t>Site</t>
  </si>
  <si>
    <t>Clumn A</t>
  </si>
  <si>
    <t>S</t>
  </si>
  <si>
    <t>Clumn B</t>
  </si>
  <si>
    <t>5out20</t>
  </si>
  <si>
    <t>1out11</t>
  </si>
  <si>
    <t>sal adj</t>
  </si>
  <si>
    <t>34.388/_</t>
  </si>
  <si>
    <t>33.024/_</t>
  </si>
  <si>
    <t>31.402/_</t>
  </si>
  <si>
    <t>31.387/_</t>
  </si>
  <si>
    <t>28.61/_</t>
  </si>
  <si>
    <t>31.295/50.502</t>
  </si>
  <si>
    <t>26.588/44.079</t>
  </si>
  <si>
    <t>31.485/50.734</t>
  </si>
  <si>
    <t xml:space="preserve">Ornate limpets (m) </t>
  </si>
  <si>
    <t>sea moss (m) ?</t>
  </si>
  <si>
    <t>Macrocytis(f)</t>
  </si>
  <si>
    <t>Bl-Backed gull (f)</t>
  </si>
  <si>
    <t>Pied shags (f)</t>
  </si>
  <si>
    <t>small fish ??</t>
  </si>
  <si>
    <t>Ulva sp(s)</t>
  </si>
  <si>
    <t>Undaria (m)</t>
  </si>
  <si>
    <t>Sea tulip (s)</t>
  </si>
  <si>
    <t>Red billed gull (f)</t>
  </si>
  <si>
    <t>Macrocytis(m)</t>
  </si>
  <si>
    <t>Shags (m)</t>
  </si>
  <si>
    <t>cond adj</t>
  </si>
  <si>
    <t>cod adj</t>
  </si>
  <si>
    <t>DO mg/L</t>
  </si>
  <si>
    <t>DO %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</si>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</sst>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2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theme/theme1.xml" Type="http://schemas.openxmlformats.org/officeDocument/2006/relationships/theme" Id="rId8"></Relationship><Relationship Target="worksheets/sheet3.xml" Type="http://schemas.openxmlformats.org/officeDocument/2006/relationships/worksheet" Id="rId3"></Relationship><Relationship Target="worksheets/sheet7.xml" Type="http://schemas.openxmlformats.org/officeDocument/2006/relationships/worksheet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calcChain.xml" Type="http://schemas.openxmlformats.org/officeDocument/2006/relationships/calcChain" Id="rId11"></Relationship><Relationship Target="worksheets/sheet5.xml" Type="http://schemas.openxmlformats.org/officeDocument/2006/relationships/worksheet" Id="rId5"></Relationship><Relationship Target="sharedStrings.xml" Type="http://schemas.openxmlformats.org/officeDocument/2006/relationships/sharedStrings" Id="rId10"></Relationship><Relationship Target="worksheets/sheet4.xml" Type="http://schemas.openxmlformats.org/officeDocument/2006/relationships/worksheet" Id="rId4"></Relationship><Relationship Target="styles.xml" Type="http://schemas.openxmlformats.org/officeDocument/2006/relationships/style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B2" sqref="B2:P11"/>
    </sheetView>
  </sheetViews>
  <sheetFormatPr defaultRowHeight="15" x14ac:dyDescent="0.25"/>
  <cols>
    <col min="2" max="2" width="14.42578125" customWidth="1"/>
    <col min="5" max="5" width="12.28515625" customWidth="1"/>
    <col min="6" max="6" width="14.42578125" customWidth="1"/>
    <col min="15" max="15" width="28.140625" customWidth="1"/>
  </cols>
  <sheetData>
    <row r="1" spans="1:17" x14ac:dyDescent="0.25">
      <c r="A1" t="s">
        <v>85</v>
      </c>
      <c r="B1" t="s">
        <v>11</v>
      </c>
      <c r="C1" t="s">
        <v>12</v>
      </c>
      <c r="D1" s="6" t="s">
        <v>91</v>
      </c>
      <c r="E1" t="s">
        <v>13</v>
      </c>
      <c r="F1" t="s">
        <v>112</v>
      </c>
      <c r="G1" t="s">
        <v>13</v>
      </c>
      <c r="H1" t="s">
        <v>113</v>
      </c>
      <c r="I1" t="s">
        <v>114</v>
      </c>
      <c r="J1" t="s">
        <v>115</v>
      </c>
      <c r="K1" t="s">
        <v>14</v>
      </c>
      <c r="L1" t="s">
        <v>15</v>
      </c>
      <c r="M1" t="s">
        <v>84</v>
      </c>
      <c r="N1" t="s">
        <v>16</v>
      </c>
      <c r="O1" t="s">
        <v>17</v>
      </c>
      <c r="P1" t="s">
        <v>116</v>
      </c>
    </row>
    <row r="2" spans="1:17" x14ac:dyDescent="0.25">
      <c r="A2" t="s">
        <v>1</v>
      </c>
      <c r="B2" s="1">
        <v>7.3</v>
      </c>
      <c r="C2" s="1">
        <v>33.5</v>
      </c>
      <c r="D2" s="1">
        <f>C2*1.006</f>
        <v>33.701000000000001</v>
      </c>
      <c r="E2" s="1" t="s">
        <v>28</v>
      </c>
      <c r="F2" s="1" t="s">
        <v>92</v>
      </c>
      <c r="G2" s="1"/>
      <c r="H2" s="1"/>
      <c r="I2" s="1">
        <v>9.19</v>
      </c>
      <c r="J2" s="1">
        <v>95.1</v>
      </c>
      <c r="K2" s="1">
        <v>8.19</v>
      </c>
      <c r="L2" s="1">
        <v>1.655</v>
      </c>
      <c r="M2" s="1">
        <v>0.83884943181818161</v>
      </c>
      <c r="N2" s="1">
        <v>5.5646280991735528</v>
      </c>
      <c r="O2" s="1">
        <v>0.56563194444444442</v>
      </c>
      <c r="P2" s="1">
        <v>2</v>
      </c>
    </row>
    <row r="3" spans="1:17" x14ac:dyDescent="0.25">
      <c r="A3" t="s">
        <v>2</v>
      </c>
      <c r="B3" s="1"/>
      <c r="C3" s="1"/>
      <c r="D3" s="1"/>
      <c r="E3" s="1"/>
      <c r="F3" s="1"/>
      <c r="G3" s="1"/>
      <c r="H3" s="1"/>
      <c r="I3" s="1"/>
      <c r="J3" s="1"/>
      <c r="K3" s="1">
        <v>8.18</v>
      </c>
      <c r="L3" s="1">
        <v>1.635</v>
      </c>
      <c r="M3" s="1">
        <v>0.86541483516483519</v>
      </c>
      <c r="N3" s="1">
        <v>5.2388028169014085</v>
      </c>
      <c r="O3" s="1">
        <v>0.57164930555555549</v>
      </c>
      <c r="P3" s="1">
        <v>0</v>
      </c>
    </row>
    <row r="4" spans="1:17" x14ac:dyDescent="0.25">
      <c r="A4" t="s">
        <v>3</v>
      </c>
      <c r="B4" s="1">
        <v>6.2</v>
      </c>
      <c r="C4" s="1">
        <v>33</v>
      </c>
      <c r="D4" s="1">
        <f>C4*1.006</f>
        <v>33.198</v>
      </c>
      <c r="E4" s="1" t="s">
        <v>33</v>
      </c>
      <c r="F4" s="1" t="s">
        <v>93</v>
      </c>
      <c r="G4" s="1"/>
      <c r="H4" s="1"/>
      <c r="I4" s="1">
        <v>9.7200000000000006</v>
      </c>
      <c r="J4" s="1">
        <v>96.7</v>
      </c>
      <c r="K4" s="1">
        <v>8.0299999999999994</v>
      </c>
      <c r="L4" s="1">
        <v>1.97</v>
      </c>
      <c r="M4" s="1">
        <v>1.1034808743169398</v>
      </c>
      <c r="N4" s="1">
        <v>6.5967768595041303</v>
      </c>
      <c r="O4" s="1">
        <v>0.55359722222222219</v>
      </c>
      <c r="P4" s="1">
        <v>21</v>
      </c>
    </row>
    <row r="5" spans="1:17" x14ac:dyDescent="0.25">
      <c r="A5" t="s">
        <v>4</v>
      </c>
      <c r="B5" s="1">
        <v>5.7</v>
      </c>
      <c r="C5" s="1">
        <v>31.9</v>
      </c>
      <c r="D5" s="1">
        <f>C5*1.006</f>
        <v>32.0914</v>
      </c>
      <c r="E5" s="1" t="s">
        <v>39</v>
      </c>
      <c r="F5" s="1" t="s">
        <v>94</v>
      </c>
      <c r="G5" s="1"/>
      <c r="H5" s="1"/>
      <c r="I5" s="1">
        <v>9.8000000000000007</v>
      </c>
      <c r="J5" s="1">
        <v>95</v>
      </c>
      <c r="K5" s="1">
        <v>8.02</v>
      </c>
      <c r="L5" s="1">
        <v>4.125</v>
      </c>
      <c r="M5" s="1">
        <v>2.7098493150684932</v>
      </c>
      <c r="N5" s="1">
        <v>7.7635537190082626</v>
      </c>
      <c r="O5" s="1">
        <v>0.45130208333333327</v>
      </c>
      <c r="P5" s="1">
        <v>48</v>
      </c>
    </row>
    <row r="6" spans="1:17" x14ac:dyDescent="0.25">
      <c r="A6" t="s">
        <v>5</v>
      </c>
      <c r="B6" s="1">
        <v>5.4</v>
      </c>
      <c r="C6" s="1">
        <v>32</v>
      </c>
      <c r="D6" s="1">
        <f>C6*1.006</f>
        <v>32.192</v>
      </c>
      <c r="E6" s="1" t="s">
        <v>44</v>
      </c>
      <c r="F6" s="1" t="s">
        <v>95</v>
      </c>
      <c r="G6" s="1"/>
      <c r="H6" s="1"/>
      <c r="I6" s="1">
        <v>9.7899999999999991</v>
      </c>
      <c r="J6" s="1">
        <v>97</v>
      </c>
      <c r="K6" s="1">
        <v>7.9</v>
      </c>
      <c r="L6" s="1">
        <v>2.3199999999999998</v>
      </c>
      <c r="M6" s="1">
        <v>1.4468350000000001</v>
      </c>
      <c r="N6" s="1">
        <v>7.24637323943662</v>
      </c>
      <c r="O6" s="1">
        <v>0.70403124999999989</v>
      </c>
      <c r="P6" s="1">
        <v>30</v>
      </c>
    </row>
    <row r="7" spans="1:17" x14ac:dyDescent="0.25">
      <c r="A7" t="s">
        <v>6</v>
      </c>
      <c r="B7" s="1">
        <v>5.4</v>
      </c>
      <c r="C7" s="1">
        <v>30.1</v>
      </c>
      <c r="D7" s="1">
        <f>C7*1.006</f>
        <v>30.280600000000003</v>
      </c>
      <c r="E7" s="1" t="s">
        <v>48</v>
      </c>
      <c r="F7" s="1" t="s">
        <v>96</v>
      </c>
      <c r="G7" s="1"/>
      <c r="H7" s="1"/>
      <c r="I7" s="1">
        <v>11.5</v>
      </c>
      <c r="J7" s="1">
        <v>99.6</v>
      </c>
      <c r="K7" s="1">
        <v>8.9</v>
      </c>
      <c r="L7" s="1">
        <v>6.1449999999999996</v>
      </c>
      <c r="M7" s="1">
        <v>1.0351925</v>
      </c>
      <c r="N7" s="1">
        <v>44.674090909090907</v>
      </c>
      <c r="O7" s="1">
        <v>0.60173611111111114</v>
      </c>
      <c r="P7" s="1">
        <v>12</v>
      </c>
    </row>
    <row r="8" spans="1:17" x14ac:dyDescent="0.25">
      <c r="A8" t="s">
        <v>7</v>
      </c>
      <c r="B8" s="1">
        <v>5.0999999999999996</v>
      </c>
      <c r="C8" s="1">
        <v>30.7</v>
      </c>
      <c r="D8" s="1">
        <f>C8*1.053</f>
        <v>32.327099999999994</v>
      </c>
      <c r="E8" s="1" t="s">
        <v>54</v>
      </c>
      <c r="F8" s="1" t="s">
        <v>97</v>
      </c>
      <c r="G8" s="1"/>
      <c r="H8" s="1"/>
      <c r="I8" s="1">
        <v>9.8000000000000007</v>
      </c>
      <c r="J8" s="1">
        <v>95</v>
      </c>
      <c r="K8" s="1">
        <v>7.57</v>
      </c>
      <c r="L8" s="1">
        <v>3.5049999999999999</v>
      </c>
      <c r="M8" s="1">
        <v>1.5920439560439559</v>
      </c>
      <c r="N8" s="1">
        <v>7.3037323943661976</v>
      </c>
      <c r="O8" s="1">
        <v>0.52351041666666664</v>
      </c>
      <c r="P8" s="1">
        <v>13</v>
      </c>
    </row>
    <row r="9" spans="1:17" x14ac:dyDescent="0.25">
      <c r="A9" t="s">
        <v>8</v>
      </c>
      <c r="B9" s="1">
        <v>5.2</v>
      </c>
      <c r="C9" s="1">
        <v>5</v>
      </c>
      <c r="D9" s="1">
        <f>C9*1.053</f>
        <v>5.2649999999999997</v>
      </c>
      <c r="E9" s="1" t="s">
        <v>73</v>
      </c>
      <c r="F9" s="1"/>
      <c r="G9" s="1"/>
      <c r="H9" s="1"/>
      <c r="I9" s="1" t="s">
        <v>31</v>
      </c>
      <c r="J9" s="1">
        <v>96</v>
      </c>
      <c r="K9" s="1">
        <v>7.46</v>
      </c>
      <c r="L9" s="1">
        <v>12.05</v>
      </c>
      <c r="M9" s="1">
        <v>0.99520238095238089</v>
      </c>
      <c r="N9" s="1">
        <v>48.12954545454545</v>
      </c>
      <c r="O9" s="1">
        <v>0.4934236111111111</v>
      </c>
      <c r="P9" s="1">
        <v>10</v>
      </c>
      <c r="Q9" t="s">
        <v>66</v>
      </c>
    </row>
    <row r="10" spans="1:17" x14ac:dyDescent="0.25">
      <c r="A10" t="s">
        <v>9</v>
      </c>
      <c r="B10" s="1">
        <v>4.3</v>
      </c>
      <c r="C10" s="1">
        <v>26.4</v>
      </c>
      <c r="D10" s="1">
        <f>C10*1.053</f>
        <v>27.799199999999995</v>
      </c>
      <c r="E10" s="1" t="s">
        <v>65</v>
      </c>
      <c r="F10" s="1" t="s">
        <v>98</v>
      </c>
      <c r="G10" s="1"/>
      <c r="H10" s="1"/>
      <c r="I10" s="1">
        <v>9.1</v>
      </c>
      <c r="J10" s="1">
        <v>85</v>
      </c>
      <c r="K10" s="1">
        <v>7.79</v>
      </c>
      <c r="L10" s="1">
        <v>8.1950000000000003</v>
      </c>
      <c r="M10" s="1">
        <v>3.1648095238095237</v>
      </c>
      <c r="N10" s="1">
        <v>12.619014084507041</v>
      </c>
      <c r="O10" s="1">
        <v>0.52952777777777771</v>
      </c>
      <c r="P10" s="1">
        <v>270</v>
      </c>
    </row>
    <row r="11" spans="1:17" x14ac:dyDescent="0.25">
      <c r="A11" t="s">
        <v>10</v>
      </c>
      <c r="B11" s="1">
        <v>5.3</v>
      </c>
      <c r="C11" s="1">
        <v>30.7</v>
      </c>
      <c r="D11" s="1">
        <f>C11*1.053</f>
        <v>32.327099999999994</v>
      </c>
      <c r="E11" s="1" t="s">
        <v>72</v>
      </c>
      <c r="F11" s="1" t="s">
        <v>99</v>
      </c>
      <c r="G11" s="1"/>
      <c r="H11" s="1"/>
      <c r="I11" s="1">
        <v>9.6999999999999993</v>
      </c>
      <c r="J11" s="1">
        <v>94.5</v>
      </c>
      <c r="K11" s="1">
        <v>7.82</v>
      </c>
      <c r="L11" s="1">
        <v>1.72</v>
      </c>
      <c r="M11" s="1">
        <v>1.0331999999999999</v>
      </c>
      <c r="N11" s="1">
        <v>8.1449999999999978</v>
      </c>
      <c r="O11" s="1">
        <v>0.55359722222222219</v>
      </c>
      <c r="P11" s="1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7" sqref="B17"/>
    </sheetView>
  </sheetViews>
  <sheetFormatPr defaultRowHeight="15" x14ac:dyDescent="0.25"/>
  <cols>
    <col min="2" max="2" width="38.85546875" customWidth="1"/>
    <col min="3" max="3" width="20.28515625" customWidth="1"/>
    <col min="4" max="4" width="50.7109375" customWidth="1"/>
    <col min="5" max="5" width="35.28515625" customWidth="1"/>
    <col min="6" max="6" width="19.85546875" customWidth="1"/>
  </cols>
  <sheetData>
    <row r="1" spans="1:6" x14ac:dyDescent="0.25">
      <c r="A1" t="s">
        <v>0</v>
      </c>
      <c r="B1" t="s">
        <v>18</v>
      </c>
      <c r="C1" t="s">
        <v>20</v>
      </c>
      <c r="D1" t="s">
        <v>22</v>
      </c>
      <c r="E1" t="s">
        <v>24</v>
      </c>
      <c r="F1" t="s">
        <v>27</v>
      </c>
    </row>
    <row r="2" spans="1:6" x14ac:dyDescent="0.25">
      <c r="A2" t="s">
        <v>1</v>
      </c>
      <c r="B2" t="s">
        <v>19</v>
      </c>
      <c r="C2" t="s">
        <v>21</v>
      </c>
      <c r="D2" t="s">
        <v>23</v>
      </c>
      <c r="E2" t="s">
        <v>25</v>
      </c>
      <c r="F2" t="s">
        <v>26</v>
      </c>
    </row>
    <row r="3" spans="1:6" x14ac:dyDescent="0.25">
      <c r="A3" t="s">
        <v>3</v>
      </c>
      <c r="B3" t="s">
        <v>29</v>
      </c>
      <c r="C3" t="s">
        <v>30</v>
      </c>
      <c r="D3" t="s">
        <v>31</v>
      </c>
      <c r="E3" t="s">
        <v>32</v>
      </c>
      <c r="F3" t="s">
        <v>26</v>
      </c>
    </row>
    <row r="4" spans="1:6" x14ac:dyDescent="0.25">
      <c r="A4" t="s">
        <v>4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</row>
    <row r="5" spans="1:6" x14ac:dyDescent="0.25">
      <c r="A5" t="s">
        <v>5</v>
      </c>
      <c r="B5" t="s">
        <v>40</v>
      </c>
      <c r="C5" t="s">
        <v>41</v>
      </c>
      <c r="D5" t="s">
        <v>31</v>
      </c>
      <c r="E5" t="s">
        <v>42</v>
      </c>
      <c r="F5" t="s">
        <v>43</v>
      </c>
    </row>
    <row r="6" spans="1:6" x14ac:dyDescent="0.25">
      <c r="A6" t="s">
        <v>6</v>
      </c>
      <c r="B6" t="s">
        <v>45</v>
      </c>
      <c r="C6">
        <v>1140</v>
      </c>
      <c r="D6" t="s">
        <v>31</v>
      </c>
      <c r="E6" t="s">
        <v>46</v>
      </c>
      <c r="F6" t="s">
        <v>47</v>
      </c>
    </row>
    <row r="7" spans="1:6" x14ac:dyDescent="0.25">
      <c r="A7" t="s">
        <v>7</v>
      </c>
      <c r="B7" t="s">
        <v>49</v>
      </c>
      <c r="C7" t="s">
        <v>50</v>
      </c>
      <c r="D7" t="s">
        <v>51</v>
      </c>
      <c r="E7" t="s">
        <v>52</v>
      </c>
      <c r="F7" t="s">
        <v>53</v>
      </c>
    </row>
    <row r="8" spans="1:6" x14ac:dyDescent="0.25">
      <c r="A8" t="s">
        <v>8</v>
      </c>
      <c r="B8" t="s">
        <v>55</v>
      </c>
      <c r="C8" t="s">
        <v>56</v>
      </c>
      <c r="D8" t="s">
        <v>57</v>
      </c>
      <c r="E8" t="s">
        <v>58</v>
      </c>
      <c r="F8" t="s">
        <v>59</v>
      </c>
    </row>
    <row r="9" spans="1:6" x14ac:dyDescent="0.25">
      <c r="A9" t="s">
        <v>9</v>
      </c>
      <c r="B9" t="s">
        <v>60</v>
      </c>
      <c r="C9" t="s">
        <v>61</v>
      </c>
      <c r="D9" t="s">
        <v>62</v>
      </c>
      <c r="E9" t="s">
        <v>63</v>
      </c>
      <c r="F9" t="s">
        <v>64</v>
      </c>
    </row>
    <row r="10" spans="1:6" x14ac:dyDescent="0.25">
      <c r="A10" t="s">
        <v>10</v>
      </c>
      <c r="B10" t="s">
        <v>67</v>
      </c>
      <c r="C10" t="s">
        <v>68</v>
      </c>
      <c r="D10" t="s">
        <v>69</v>
      </c>
      <c r="E10" t="s">
        <v>70</v>
      </c>
      <c r="F10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" sqref="B2"/>
    </sheetView>
  </sheetViews>
  <sheetFormatPr defaultRowHeight="15" x14ac:dyDescent="0.25"/>
  <cols>
    <col min="2" max="2" width="13.7109375" customWidth="1"/>
    <col min="3" max="3" width="21.85546875" customWidth="1"/>
  </cols>
  <sheetData>
    <row r="1" spans="1:3" x14ac:dyDescent="0.25">
      <c r="A1" t="s">
        <v>0</v>
      </c>
    </row>
    <row r="2" spans="1:3" x14ac:dyDescent="0.25">
      <c r="A2" t="s">
        <v>1</v>
      </c>
      <c r="B2" s="5" t="s">
        <v>110</v>
      </c>
    </row>
    <row r="3" spans="1:3" x14ac:dyDescent="0.25">
      <c r="A3" t="s">
        <v>2</v>
      </c>
    </row>
    <row r="4" spans="1:3" x14ac:dyDescent="0.25">
      <c r="A4" t="s">
        <v>3</v>
      </c>
      <c r="B4" s="5" t="s">
        <v>106</v>
      </c>
      <c r="C4" s="5" t="s">
        <v>107</v>
      </c>
    </row>
    <row r="5" spans="1:3" x14ac:dyDescent="0.25">
      <c r="A5" t="s">
        <v>4</v>
      </c>
    </row>
    <row r="6" spans="1:3" x14ac:dyDescent="0.25">
      <c r="A6" t="s">
        <v>5</v>
      </c>
    </row>
    <row r="7" spans="1:3" x14ac:dyDescent="0.25">
      <c r="A7" t="s">
        <v>6</v>
      </c>
    </row>
    <row r="8" spans="1:3" x14ac:dyDescent="0.25">
      <c r="A8" t="s">
        <v>7</v>
      </c>
      <c r="B8" s="5" t="s">
        <v>102</v>
      </c>
    </row>
    <row r="9" spans="1:3" x14ac:dyDescent="0.25">
      <c r="A9" t="s">
        <v>8</v>
      </c>
    </row>
    <row r="10" spans="1:3" x14ac:dyDescent="0.25">
      <c r="A10" t="s">
        <v>9</v>
      </c>
    </row>
    <row r="11" spans="1:3" x14ac:dyDescent="0.25">
      <c r="A11" t="s">
        <v>10</v>
      </c>
      <c r="B11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3" sqref="F13"/>
    </sheetView>
  </sheetViews>
  <sheetFormatPr defaultRowHeight="15" x14ac:dyDescent="0.25"/>
  <cols>
    <col min="2" max="2" width="17.7109375" customWidth="1"/>
    <col min="3" max="3" width="15.710937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111</v>
      </c>
    </row>
    <row r="3" spans="1:3" x14ac:dyDescent="0.25">
      <c r="A3" t="s">
        <v>2</v>
      </c>
    </row>
    <row r="4" spans="1:3" x14ac:dyDescent="0.25">
      <c r="A4" t="s">
        <v>3</v>
      </c>
      <c r="B4" t="s">
        <v>108</v>
      </c>
      <c r="C4" t="s">
        <v>109</v>
      </c>
    </row>
    <row r="5" spans="1:3" x14ac:dyDescent="0.25">
      <c r="A5" t="s">
        <v>4</v>
      </c>
      <c r="B5" t="s">
        <v>105</v>
      </c>
    </row>
    <row r="6" spans="1:3" x14ac:dyDescent="0.25">
      <c r="A6" t="s">
        <v>5</v>
      </c>
      <c r="B6" t="s">
        <v>104</v>
      </c>
    </row>
    <row r="7" spans="1:3" x14ac:dyDescent="0.25">
      <c r="A7" t="s">
        <v>6</v>
      </c>
      <c r="B7" t="s">
        <v>103</v>
      </c>
    </row>
    <row r="8" spans="1:3" x14ac:dyDescent="0.25">
      <c r="A8" t="s">
        <v>7</v>
      </c>
    </row>
    <row r="9" spans="1:3" x14ac:dyDescent="0.25">
      <c r="A9" t="s">
        <v>8</v>
      </c>
    </row>
    <row r="10" spans="1:3" x14ac:dyDescent="0.25">
      <c r="A10" t="s">
        <v>9</v>
      </c>
    </row>
    <row r="11" spans="1:3" x14ac:dyDescent="0.25">
      <c r="A11" t="s">
        <v>10</v>
      </c>
      <c r="B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26" sqref="J26"/>
    </sheetView>
  </sheetViews>
  <sheetFormatPr defaultRowHeight="15" x14ac:dyDescent="0.25"/>
  <sheetData>
    <row r="1" spans="1:13" x14ac:dyDescent="0.25">
      <c r="I1" t="s">
        <v>82</v>
      </c>
      <c r="J1" t="s">
        <v>83</v>
      </c>
      <c r="K1" t="s">
        <v>84</v>
      </c>
    </row>
    <row r="2" spans="1:13" x14ac:dyDescent="0.25">
      <c r="A2" s="2" t="s">
        <v>80</v>
      </c>
      <c r="B2">
        <v>1.03E-2</v>
      </c>
      <c r="C2">
        <v>2.4199999999999999E-2</v>
      </c>
      <c r="D2">
        <v>1.78E-2</v>
      </c>
      <c r="E2">
        <v>1.55E-2</v>
      </c>
      <c r="F2">
        <f>C2-B2</f>
        <v>1.3899999999999999E-2</v>
      </c>
      <c r="G2">
        <f>D2-B2</f>
        <v>7.4999999999999997E-3</v>
      </c>
      <c r="H2">
        <f>E2-B2</f>
        <v>5.1999999999999998E-3</v>
      </c>
      <c r="I2">
        <f>11.85*F2-1.54*G2-0.08*H2</f>
        <v>0.15274899999999997</v>
      </c>
      <c r="J2">
        <v>1.76</v>
      </c>
      <c r="K2">
        <f>I2*10/J2</f>
        <v>0.86789204545454535</v>
      </c>
      <c r="M2" s="1">
        <f>AVERAGE(K2:K3)</f>
        <v>0.83884943181818161</v>
      </c>
    </row>
    <row r="3" spans="1:13" x14ac:dyDescent="0.25">
      <c r="A3" s="3"/>
      <c r="B3">
        <v>7.4000000000000003E-3</v>
      </c>
      <c r="C3">
        <v>2.0199999999999999E-2</v>
      </c>
      <c r="D3">
        <v>1.3100000000000001E-2</v>
      </c>
      <c r="E3">
        <v>1.21E-2</v>
      </c>
      <c r="F3">
        <f t="shared" ref="F3:F13" si="0">C3-B3</f>
        <v>1.2799999999999999E-2</v>
      </c>
      <c r="G3">
        <f t="shared" ref="G3:G13" si="1">D3-B3</f>
        <v>5.7000000000000002E-3</v>
      </c>
      <c r="H3">
        <f t="shared" ref="H3:H13" si="2">E3-B3</f>
        <v>4.6999999999999993E-3</v>
      </c>
      <c r="I3">
        <f t="shared" ref="I3:I13" si="3">11.85*F3-1.54*G3-0.08*H3</f>
        <v>0.14252599999999999</v>
      </c>
      <c r="J3">
        <v>1.76</v>
      </c>
      <c r="K3">
        <f t="shared" ref="K3:K21" si="4">I3*10/J3</f>
        <v>0.80980681818181799</v>
      </c>
      <c r="M3" s="1">
        <f>AVERAGE(K4:K5)</f>
        <v>0.86541483516483519</v>
      </c>
    </row>
    <row r="4" spans="1:13" x14ac:dyDescent="0.25">
      <c r="A4" s="3" t="s">
        <v>2</v>
      </c>
      <c r="B4">
        <v>1.9900000000000001E-2</v>
      </c>
      <c r="C4">
        <v>3.4200000000000001E-2</v>
      </c>
      <c r="D4">
        <v>2.7900000000000001E-2</v>
      </c>
      <c r="E4">
        <v>2.69E-2</v>
      </c>
      <c r="F4">
        <f t="shared" si="0"/>
        <v>1.43E-2</v>
      </c>
      <c r="G4">
        <f t="shared" si="1"/>
        <v>8.0000000000000002E-3</v>
      </c>
      <c r="H4">
        <f t="shared" si="2"/>
        <v>6.9999999999999993E-3</v>
      </c>
      <c r="I4">
        <f t="shared" si="3"/>
        <v>0.15657499999999999</v>
      </c>
      <c r="J4">
        <v>1.82</v>
      </c>
      <c r="K4">
        <f t="shared" si="4"/>
        <v>0.86030219780219774</v>
      </c>
      <c r="M4" s="1">
        <f>AVERAGE(K6:K7)</f>
        <v>1.1034808743169398</v>
      </c>
    </row>
    <row r="5" spans="1:13" x14ac:dyDescent="0.25">
      <c r="A5" s="3"/>
      <c r="B5">
        <v>1.8700000000000001E-2</v>
      </c>
      <c r="C5">
        <v>3.3300000000000003E-2</v>
      </c>
      <c r="D5">
        <v>2.7799999999999998E-2</v>
      </c>
      <c r="E5">
        <v>2.5700000000000001E-2</v>
      </c>
      <c r="F5">
        <f t="shared" si="0"/>
        <v>1.4600000000000002E-2</v>
      </c>
      <c r="G5">
        <f t="shared" si="1"/>
        <v>9.099999999999997E-3</v>
      </c>
      <c r="H5">
        <f t="shared" si="2"/>
        <v>6.9999999999999993E-3</v>
      </c>
      <c r="I5">
        <f t="shared" si="3"/>
        <v>0.15843600000000002</v>
      </c>
      <c r="J5">
        <v>1.82</v>
      </c>
      <c r="K5">
        <f t="shared" si="4"/>
        <v>0.87052747252747265</v>
      </c>
      <c r="M5" s="1">
        <f>AVERAGE(K8:K9)</f>
        <v>2.7098493150684932</v>
      </c>
    </row>
    <row r="6" spans="1:13" x14ac:dyDescent="0.25">
      <c r="A6" s="3" t="s">
        <v>3</v>
      </c>
      <c r="B6">
        <v>1.9800000000000002E-2</v>
      </c>
      <c r="C6">
        <v>3.8199999999999998E-2</v>
      </c>
      <c r="D6">
        <v>2.92E-2</v>
      </c>
      <c r="E6">
        <v>2.7300000000000001E-2</v>
      </c>
      <c r="F6">
        <f t="shared" si="0"/>
        <v>1.8399999999999996E-2</v>
      </c>
      <c r="G6">
        <f t="shared" si="1"/>
        <v>9.3999999999999986E-3</v>
      </c>
      <c r="H6">
        <f t="shared" si="2"/>
        <v>7.4999999999999997E-3</v>
      </c>
      <c r="I6">
        <f t="shared" si="3"/>
        <v>0.20296399999999998</v>
      </c>
      <c r="J6">
        <v>1.83</v>
      </c>
      <c r="K6">
        <f t="shared" si="4"/>
        <v>1.1090928961748632</v>
      </c>
      <c r="M6" s="1">
        <f>AVERAGE(K10:K11)</f>
        <v>1.4468350000000001</v>
      </c>
    </row>
    <row r="7" spans="1:13" x14ac:dyDescent="0.25">
      <c r="A7" s="3"/>
      <c r="B7">
        <v>1.72E-2</v>
      </c>
      <c r="C7">
        <v>3.5400000000000001E-2</v>
      </c>
      <c r="D7">
        <v>2.64E-2</v>
      </c>
      <c r="E7">
        <v>2.46E-2</v>
      </c>
      <c r="F7">
        <f t="shared" si="0"/>
        <v>1.8200000000000001E-2</v>
      </c>
      <c r="G7">
        <f t="shared" si="1"/>
        <v>9.1999999999999998E-3</v>
      </c>
      <c r="H7">
        <f t="shared" si="2"/>
        <v>7.4000000000000003E-3</v>
      </c>
      <c r="I7">
        <f t="shared" si="3"/>
        <v>0.20091000000000001</v>
      </c>
      <c r="J7">
        <v>1.83</v>
      </c>
      <c r="K7">
        <f t="shared" si="4"/>
        <v>1.0978688524590163</v>
      </c>
      <c r="M7" s="1">
        <f>AVERAGE(K12:K13)</f>
        <v>1.0351925</v>
      </c>
    </row>
    <row r="8" spans="1:13" x14ac:dyDescent="0.25">
      <c r="A8" s="3" t="s">
        <v>4</v>
      </c>
      <c r="B8">
        <v>0.13320000000000001</v>
      </c>
      <c r="C8">
        <v>0.17030000000000001</v>
      </c>
      <c r="D8">
        <v>0.16470000000000001</v>
      </c>
      <c r="E8">
        <v>0.1668</v>
      </c>
      <c r="F8">
        <f t="shared" si="0"/>
        <v>3.7099999999999994E-2</v>
      </c>
      <c r="G8">
        <f t="shared" si="1"/>
        <v>3.15E-2</v>
      </c>
      <c r="H8">
        <f t="shared" si="2"/>
        <v>3.3599999999999991E-2</v>
      </c>
      <c r="I8">
        <f t="shared" si="3"/>
        <v>0.38843699999999992</v>
      </c>
      <c r="J8">
        <v>1.46</v>
      </c>
      <c r="K8">
        <f t="shared" si="4"/>
        <v>2.6605273972602737</v>
      </c>
      <c r="M8" s="1">
        <f>AVERAGE(K14:K15)</f>
        <v>1.5920439560439559</v>
      </c>
    </row>
    <row r="9" spans="1:13" x14ac:dyDescent="0.25">
      <c r="A9" s="3"/>
      <c r="B9">
        <v>0.1404</v>
      </c>
      <c r="C9">
        <v>0.1789</v>
      </c>
      <c r="D9">
        <v>0.17330000000000001</v>
      </c>
      <c r="E9">
        <v>0.1744</v>
      </c>
      <c r="F9">
        <f t="shared" si="0"/>
        <v>3.8500000000000006E-2</v>
      </c>
      <c r="G9">
        <f t="shared" si="1"/>
        <v>3.2900000000000013E-2</v>
      </c>
      <c r="H9">
        <f t="shared" si="2"/>
        <v>3.4000000000000002E-2</v>
      </c>
      <c r="I9">
        <f t="shared" si="3"/>
        <v>0.402839</v>
      </c>
      <c r="J9">
        <v>1.46</v>
      </c>
      <c r="K9">
        <f t="shared" si="4"/>
        <v>2.7591712328767124</v>
      </c>
      <c r="M9" s="1">
        <f>AVERAGE(K16:K17)</f>
        <v>0.99520238095238089</v>
      </c>
    </row>
    <row r="10" spans="1:13" x14ac:dyDescent="0.25">
      <c r="A10" s="3" t="s">
        <v>5</v>
      </c>
      <c r="B10">
        <v>8.6999999999999994E-2</v>
      </c>
      <c r="C10">
        <v>0.1147</v>
      </c>
      <c r="D10">
        <v>0.1069</v>
      </c>
      <c r="E10">
        <v>0.1077</v>
      </c>
      <c r="F10">
        <f t="shared" si="0"/>
        <v>2.7700000000000002E-2</v>
      </c>
      <c r="G10">
        <f t="shared" si="1"/>
        <v>1.9900000000000001E-2</v>
      </c>
      <c r="H10">
        <f t="shared" si="2"/>
        <v>2.070000000000001E-2</v>
      </c>
      <c r="I10">
        <f t="shared" si="3"/>
        <v>0.29594300000000001</v>
      </c>
      <c r="J10">
        <v>2</v>
      </c>
      <c r="K10">
        <f t="shared" si="4"/>
        <v>1.4797150000000001</v>
      </c>
      <c r="M10" s="1">
        <f>AVERAGE(K18:K19)</f>
        <v>3.1648095238095237</v>
      </c>
    </row>
    <row r="11" spans="1:13" x14ac:dyDescent="0.25">
      <c r="A11" s="3"/>
      <c r="B11">
        <v>7.4700000000000003E-2</v>
      </c>
      <c r="C11">
        <v>0.1012</v>
      </c>
      <c r="D11">
        <v>9.4E-2</v>
      </c>
      <c r="E11">
        <v>9.3600000000000003E-2</v>
      </c>
      <c r="F11">
        <f t="shared" si="0"/>
        <v>2.6499999999999996E-2</v>
      </c>
      <c r="G11">
        <f t="shared" si="1"/>
        <v>1.9299999999999998E-2</v>
      </c>
      <c r="H11">
        <f t="shared" si="2"/>
        <v>1.89E-2</v>
      </c>
      <c r="I11">
        <f t="shared" si="3"/>
        <v>0.28279099999999996</v>
      </c>
      <c r="J11">
        <v>2</v>
      </c>
      <c r="K11">
        <f t="shared" si="4"/>
        <v>1.4139549999999999</v>
      </c>
      <c r="M11" s="1">
        <f>AVERAGE(K20:K21)</f>
        <v>1.0331999999999999</v>
      </c>
    </row>
    <row r="12" spans="1:13" x14ac:dyDescent="0.25">
      <c r="A12" s="3" t="s">
        <v>6</v>
      </c>
      <c r="B12">
        <v>1.4800000000000001E-2</v>
      </c>
      <c r="C12">
        <v>3.4099999999999998E-2</v>
      </c>
      <c r="D12">
        <v>2.5999999999999999E-2</v>
      </c>
      <c r="E12">
        <v>2.3099999999999999E-2</v>
      </c>
      <c r="F12">
        <f t="shared" si="0"/>
        <v>1.9299999999999998E-2</v>
      </c>
      <c r="G12">
        <f t="shared" si="1"/>
        <v>1.1199999999999998E-2</v>
      </c>
      <c r="H12">
        <f t="shared" si="2"/>
        <v>8.2999999999999984E-3</v>
      </c>
      <c r="I12">
        <f t="shared" si="3"/>
        <v>0.21079299999999998</v>
      </c>
      <c r="J12">
        <v>2</v>
      </c>
      <c r="K12">
        <f t="shared" si="4"/>
        <v>1.0539649999999998</v>
      </c>
    </row>
    <row r="13" spans="1:13" x14ac:dyDescent="0.25">
      <c r="A13" s="4"/>
      <c r="B13">
        <v>1.35E-2</v>
      </c>
      <c r="C13">
        <v>3.2099999999999997E-2</v>
      </c>
      <c r="D13">
        <v>2.4199999999999999E-2</v>
      </c>
      <c r="E13">
        <v>2.1600000000000001E-2</v>
      </c>
      <c r="F13">
        <f t="shared" si="0"/>
        <v>1.8599999999999998E-2</v>
      </c>
      <c r="G13">
        <f t="shared" si="1"/>
        <v>1.0699999999999999E-2</v>
      </c>
      <c r="H13">
        <f t="shared" si="2"/>
        <v>8.1000000000000013E-3</v>
      </c>
      <c r="I13">
        <f t="shared" si="3"/>
        <v>0.20328399999999996</v>
      </c>
      <c r="J13">
        <v>2</v>
      </c>
      <c r="K13">
        <f t="shared" si="4"/>
        <v>1.0164199999999999</v>
      </c>
    </row>
    <row r="14" spans="1:13" x14ac:dyDescent="0.25">
      <c r="A14" t="s">
        <v>7</v>
      </c>
      <c r="B14">
        <v>1.61E-2</v>
      </c>
      <c r="C14">
        <v>4.2299999999999997E-2</v>
      </c>
      <c r="D14">
        <v>2.8000000000000001E-2</v>
      </c>
      <c r="E14">
        <v>2.6100000000000002E-2</v>
      </c>
      <c r="F14">
        <f t="shared" ref="F14:F21" si="5">C14-B14</f>
        <v>2.6199999999999998E-2</v>
      </c>
      <c r="G14">
        <f t="shared" ref="G14:G21" si="6">D14-B14</f>
        <v>1.1900000000000001E-2</v>
      </c>
      <c r="H14">
        <f t="shared" ref="H14:H21" si="7">E14-B14</f>
        <v>1.0000000000000002E-2</v>
      </c>
      <c r="I14">
        <f t="shared" ref="I14:I21" si="8">11.85*F14-1.54*G14-0.08*H14</f>
        <v>0.29134399999999994</v>
      </c>
      <c r="J14">
        <v>1.82</v>
      </c>
      <c r="K14">
        <f t="shared" si="4"/>
        <v>1.6007912087912086</v>
      </c>
    </row>
    <row r="15" spans="1:13" x14ac:dyDescent="0.25">
      <c r="B15">
        <v>1.5699999999999999E-2</v>
      </c>
      <c r="C15">
        <v>4.1500000000000002E-2</v>
      </c>
      <c r="D15">
        <v>2.6599999999999999E-2</v>
      </c>
      <c r="E15">
        <v>2.5499999999999998E-2</v>
      </c>
      <c r="F15">
        <f t="shared" si="5"/>
        <v>2.5800000000000003E-2</v>
      </c>
      <c r="G15">
        <f t="shared" si="6"/>
        <v>1.09E-2</v>
      </c>
      <c r="H15">
        <f t="shared" si="7"/>
        <v>9.7999999999999997E-3</v>
      </c>
      <c r="I15">
        <f t="shared" si="8"/>
        <v>0.28816000000000003</v>
      </c>
      <c r="J15">
        <v>1.82</v>
      </c>
      <c r="K15">
        <f t="shared" si="4"/>
        <v>1.5832967032967034</v>
      </c>
    </row>
    <row r="16" spans="1:13" x14ac:dyDescent="0.25">
      <c r="A16" t="s">
        <v>8</v>
      </c>
      <c r="B16">
        <v>3.7699999999999997E-2</v>
      </c>
      <c r="C16">
        <v>4.9700000000000001E-2</v>
      </c>
      <c r="D16">
        <v>4.87E-2</v>
      </c>
      <c r="E16">
        <v>4.9799999999999997E-2</v>
      </c>
      <c r="F16">
        <f t="shared" si="5"/>
        <v>1.2000000000000004E-2</v>
      </c>
      <c r="G16">
        <f t="shared" si="6"/>
        <v>1.1000000000000003E-2</v>
      </c>
      <c r="H16">
        <f t="shared" si="7"/>
        <v>1.21E-2</v>
      </c>
      <c r="I16">
        <f t="shared" si="8"/>
        <v>0.12429200000000004</v>
      </c>
      <c r="J16">
        <v>1.26</v>
      </c>
      <c r="K16">
        <f t="shared" si="4"/>
        <v>0.98644444444444479</v>
      </c>
    </row>
    <row r="17" spans="1:11" x14ac:dyDescent="0.25">
      <c r="B17">
        <v>3.39E-2</v>
      </c>
      <c r="C17">
        <v>4.5999999999999999E-2</v>
      </c>
      <c r="D17">
        <v>4.4200000000000003E-2</v>
      </c>
      <c r="E17">
        <v>4.6699999999999998E-2</v>
      </c>
      <c r="F17">
        <f t="shared" si="5"/>
        <v>1.21E-2</v>
      </c>
      <c r="G17">
        <f t="shared" si="6"/>
        <v>1.0300000000000004E-2</v>
      </c>
      <c r="H17">
        <f t="shared" si="7"/>
        <v>1.2799999999999999E-2</v>
      </c>
      <c r="I17">
        <f t="shared" si="8"/>
        <v>0.12649899999999997</v>
      </c>
      <c r="J17">
        <v>1.26</v>
      </c>
      <c r="K17">
        <f t="shared" si="4"/>
        <v>1.0039603174603171</v>
      </c>
    </row>
    <row r="18" spans="1:11" x14ac:dyDescent="0.25">
      <c r="A18" t="s">
        <v>81</v>
      </c>
      <c r="B18">
        <v>8.8999999999999999E-3</v>
      </c>
      <c r="C18">
        <v>3.2899999999999999E-2</v>
      </c>
      <c r="D18">
        <v>1.9099999999999999E-2</v>
      </c>
      <c r="E18">
        <v>1.6799999999999999E-2</v>
      </c>
      <c r="F18">
        <f t="shared" si="5"/>
        <v>2.4E-2</v>
      </c>
      <c r="G18">
        <f t="shared" si="6"/>
        <v>1.0199999999999999E-2</v>
      </c>
      <c r="H18">
        <f t="shared" si="7"/>
        <v>7.899999999999999E-3</v>
      </c>
      <c r="I18">
        <f t="shared" si="8"/>
        <v>0.26805999999999996</v>
      </c>
      <c r="J18">
        <v>0.84</v>
      </c>
      <c r="K18">
        <f t="shared" si="4"/>
        <v>3.1911904761904757</v>
      </c>
    </row>
    <row r="19" spans="1:11" x14ac:dyDescent="0.25">
      <c r="B19">
        <v>7.1000000000000004E-3</v>
      </c>
      <c r="C19">
        <v>3.0700000000000002E-2</v>
      </c>
      <c r="D19">
        <v>1.7100000000000001E-2</v>
      </c>
      <c r="E19">
        <v>1.4999999999999999E-2</v>
      </c>
      <c r="F19">
        <f t="shared" si="5"/>
        <v>2.3600000000000003E-2</v>
      </c>
      <c r="G19">
        <f t="shared" si="6"/>
        <v>0.01</v>
      </c>
      <c r="H19">
        <f t="shared" si="7"/>
        <v>7.899999999999999E-3</v>
      </c>
      <c r="I19">
        <f t="shared" si="8"/>
        <v>0.26362799999999997</v>
      </c>
      <c r="J19">
        <v>0.84</v>
      </c>
      <c r="K19">
        <f t="shared" si="4"/>
        <v>3.1384285714285713</v>
      </c>
    </row>
    <row r="20" spans="1:11" x14ac:dyDescent="0.25">
      <c r="A20" t="s">
        <v>10</v>
      </c>
      <c r="B20">
        <v>1.34E-2</v>
      </c>
      <c r="C20">
        <v>2.9399999999999999E-2</v>
      </c>
      <c r="D20">
        <v>2.29E-2</v>
      </c>
      <c r="E20">
        <v>2.07E-2</v>
      </c>
      <c r="F20">
        <f t="shared" si="5"/>
        <v>1.6E-2</v>
      </c>
      <c r="G20">
        <f t="shared" si="6"/>
        <v>9.4999999999999998E-3</v>
      </c>
      <c r="H20">
        <f t="shared" si="7"/>
        <v>7.2999999999999992E-3</v>
      </c>
      <c r="I20">
        <f t="shared" si="8"/>
        <v>0.17438599999999999</v>
      </c>
      <c r="J20">
        <v>1.7</v>
      </c>
      <c r="K20">
        <f t="shared" si="4"/>
        <v>1.0257999999999998</v>
      </c>
    </row>
    <row r="21" spans="1:11" x14ac:dyDescent="0.25">
      <c r="B21">
        <v>1.9599999999999999E-2</v>
      </c>
      <c r="C21">
        <v>3.5799999999999998E-2</v>
      </c>
      <c r="D21">
        <v>2.9000000000000001E-2</v>
      </c>
      <c r="E21">
        <v>2.7E-2</v>
      </c>
      <c r="F21">
        <f t="shared" si="5"/>
        <v>1.6199999999999999E-2</v>
      </c>
      <c r="G21">
        <f t="shared" si="6"/>
        <v>9.4000000000000021E-3</v>
      </c>
      <c r="H21">
        <f t="shared" si="7"/>
        <v>7.4000000000000003E-3</v>
      </c>
      <c r="I21">
        <f t="shared" si="8"/>
        <v>0.17690199999999998</v>
      </c>
      <c r="J21">
        <v>1.7</v>
      </c>
      <c r="K21">
        <f t="shared" si="4"/>
        <v>1.0406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3" sqref="G3:G11"/>
    </sheetView>
  </sheetViews>
  <sheetFormatPr defaultRowHeight="15" x14ac:dyDescent="0.25"/>
  <sheetData>
    <row r="1" spans="1:7" x14ac:dyDescent="0.25">
      <c r="A1" t="s">
        <v>85</v>
      </c>
      <c r="B1" t="s">
        <v>74</v>
      </c>
      <c r="C1" t="s">
        <v>75</v>
      </c>
      <c r="D1" t="s">
        <v>76</v>
      </c>
      <c r="E1" t="s">
        <v>16</v>
      </c>
    </row>
    <row r="2" spans="1:7" x14ac:dyDescent="0.25">
      <c r="A2" t="s">
        <v>86</v>
      </c>
      <c r="B2">
        <v>1.4999999999999999E-2</v>
      </c>
      <c r="C2">
        <v>1.4999999999999999E-2</v>
      </c>
      <c r="D2">
        <f t="shared" ref="D2:D8" si="0">C2-$B$2</f>
        <v>0</v>
      </c>
      <c r="E2">
        <f>D2*$D$9</f>
        <v>0</v>
      </c>
    </row>
    <row r="3" spans="1:7" x14ac:dyDescent="0.25">
      <c r="A3" t="s">
        <v>87</v>
      </c>
      <c r="B3">
        <v>5.43</v>
      </c>
      <c r="C3">
        <v>0.29899999999999999</v>
      </c>
      <c r="D3">
        <f t="shared" si="0"/>
        <v>0.28399999999999997</v>
      </c>
      <c r="E3">
        <f>D3*$D$9</f>
        <v>5.43</v>
      </c>
      <c r="G3" s="1">
        <f>D4*$D$9</f>
        <v>5.2388028169014085</v>
      </c>
    </row>
    <row r="4" spans="1:7" x14ac:dyDescent="0.25">
      <c r="A4">
        <v>2</v>
      </c>
      <c r="C4">
        <v>0.28899999999999998</v>
      </c>
      <c r="D4">
        <f t="shared" si="0"/>
        <v>0.27399999999999997</v>
      </c>
      <c r="G4" s="1">
        <f>D15*$D$21</f>
        <v>6.5967768595041303</v>
      </c>
    </row>
    <row r="5" spans="1:7" x14ac:dyDescent="0.25">
      <c r="A5">
        <v>5</v>
      </c>
      <c r="C5">
        <v>0.39400000000000002</v>
      </c>
      <c r="D5">
        <f t="shared" si="0"/>
        <v>0.379</v>
      </c>
      <c r="G5" s="1">
        <f>D16*$D$21</f>
        <v>7.7635537190082626</v>
      </c>
    </row>
    <row r="6" spans="1:7" x14ac:dyDescent="0.25">
      <c r="A6">
        <v>7</v>
      </c>
      <c r="C6">
        <v>0.39700000000000002</v>
      </c>
      <c r="D6">
        <f t="shared" si="0"/>
        <v>0.38200000000000001</v>
      </c>
      <c r="G6" s="1">
        <f>D5*$D$9</f>
        <v>7.24637323943662</v>
      </c>
    </row>
    <row r="7" spans="1:7" x14ac:dyDescent="0.25">
      <c r="A7">
        <v>9</v>
      </c>
      <c r="B7" t="s">
        <v>89</v>
      </c>
      <c r="C7">
        <v>0.18</v>
      </c>
      <c r="D7">
        <f t="shared" si="0"/>
        <v>0.16499999999999998</v>
      </c>
      <c r="E7" s="1">
        <f>D7*$D$9</f>
        <v>3.1547535211267603</v>
      </c>
      <c r="G7" s="1">
        <f>E17*11</f>
        <v>44.674090909090907</v>
      </c>
    </row>
    <row r="8" spans="1:7" x14ac:dyDescent="0.25">
      <c r="A8">
        <v>9</v>
      </c>
      <c r="C8">
        <v>0.71699999999999997</v>
      </c>
      <c r="D8">
        <f t="shared" si="0"/>
        <v>0.70199999999999996</v>
      </c>
      <c r="E8" s="1">
        <f>D8*$D$9</f>
        <v>13.422042253521127</v>
      </c>
      <c r="F8" s="1"/>
      <c r="G8" s="1">
        <f>D6*$D$9</f>
        <v>7.3037323943661976</v>
      </c>
    </row>
    <row r="9" spans="1:7" x14ac:dyDescent="0.25">
      <c r="C9" t="s">
        <v>79</v>
      </c>
      <c r="D9">
        <f>B3/D3</f>
        <v>19.119718309859156</v>
      </c>
      <c r="E9" s="1"/>
      <c r="F9" s="1"/>
      <c r="G9" s="1">
        <f>E18*11</f>
        <v>48.12954545454545</v>
      </c>
    </row>
    <row r="10" spans="1:7" x14ac:dyDescent="0.25">
      <c r="E10" s="1"/>
      <c r="F10" s="1"/>
      <c r="G10" s="1">
        <f>4*E7</f>
        <v>12.619014084507041</v>
      </c>
    </row>
    <row r="11" spans="1:7" x14ac:dyDescent="0.25">
      <c r="A11" t="s">
        <v>85</v>
      </c>
      <c r="B11" t="s">
        <v>74</v>
      </c>
      <c r="C11" t="s">
        <v>75</v>
      </c>
      <c r="D11" t="s">
        <v>76</v>
      </c>
      <c r="E11" s="1" t="s">
        <v>16</v>
      </c>
      <c r="F11" s="1"/>
      <c r="G11" s="1">
        <f>D19*$D$21</f>
        <v>8.1449999999999978</v>
      </c>
    </row>
    <row r="12" spans="1:7" x14ac:dyDescent="0.25">
      <c r="A12" t="s">
        <v>88</v>
      </c>
      <c r="B12">
        <v>2.1999999999999999E-2</v>
      </c>
      <c r="C12">
        <v>2.1999999999999999E-2</v>
      </c>
      <c r="D12">
        <f t="shared" ref="D12:D19" si="1">C12-$B$12</f>
        <v>0</v>
      </c>
      <c r="E12" s="1">
        <f>D12*$D$21</f>
        <v>0</v>
      </c>
      <c r="F12" s="1"/>
    </row>
    <row r="13" spans="1:7" x14ac:dyDescent="0.25">
      <c r="A13" t="s">
        <v>87</v>
      </c>
      <c r="B13">
        <v>5.43</v>
      </c>
      <c r="C13">
        <v>0.26400000000000001</v>
      </c>
      <c r="D13">
        <f t="shared" si="1"/>
        <v>0.24200000000000002</v>
      </c>
      <c r="E13" s="1">
        <f t="shared" ref="E13:E18" si="2">D13*$D$21</f>
        <v>5.43</v>
      </c>
      <c r="F13" s="1"/>
    </row>
    <row r="14" spans="1:7" x14ac:dyDescent="0.25">
      <c r="A14">
        <v>1</v>
      </c>
      <c r="C14">
        <v>0.27</v>
      </c>
      <c r="D14">
        <f t="shared" si="1"/>
        <v>0.24800000000000003</v>
      </c>
      <c r="E14" s="1">
        <f t="shared" si="2"/>
        <v>5.5646280991735528</v>
      </c>
      <c r="F14" s="1"/>
    </row>
    <row r="15" spans="1:7" x14ac:dyDescent="0.25">
      <c r="A15">
        <v>3</v>
      </c>
      <c r="C15">
        <v>0.316</v>
      </c>
      <c r="D15">
        <f t="shared" si="1"/>
        <v>0.29399999999999998</v>
      </c>
      <c r="F15" s="1"/>
    </row>
    <row r="16" spans="1:7" x14ac:dyDescent="0.25">
      <c r="A16">
        <v>4</v>
      </c>
      <c r="C16">
        <v>0.36799999999999999</v>
      </c>
      <c r="D16">
        <f t="shared" si="1"/>
        <v>0.34599999999999997</v>
      </c>
      <c r="F16" s="1"/>
    </row>
    <row r="17" spans="1:5" x14ac:dyDescent="0.25">
      <c r="A17">
        <v>6</v>
      </c>
      <c r="B17" t="s">
        <v>90</v>
      </c>
      <c r="C17">
        <v>0.20300000000000001</v>
      </c>
      <c r="D17">
        <f t="shared" si="1"/>
        <v>0.18100000000000002</v>
      </c>
      <c r="E17" s="1">
        <f t="shared" si="2"/>
        <v>4.0612809917355372</v>
      </c>
    </row>
    <row r="18" spans="1:5" x14ac:dyDescent="0.25">
      <c r="A18">
        <v>8</v>
      </c>
      <c r="B18" t="s">
        <v>90</v>
      </c>
      <c r="C18">
        <v>0.217</v>
      </c>
      <c r="D18">
        <f t="shared" si="1"/>
        <v>0.19500000000000001</v>
      </c>
      <c r="E18" s="1">
        <f t="shared" si="2"/>
        <v>4.3754132231404954</v>
      </c>
    </row>
    <row r="19" spans="1:5" x14ac:dyDescent="0.25">
      <c r="A19">
        <v>10</v>
      </c>
      <c r="C19">
        <v>0.38500000000000001</v>
      </c>
      <c r="D19">
        <f t="shared" si="1"/>
        <v>0.36299999999999999</v>
      </c>
    </row>
    <row r="21" spans="1:5" x14ac:dyDescent="0.25">
      <c r="C21" t="s">
        <v>79</v>
      </c>
      <c r="D21">
        <f>B13/D13</f>
        <v>22.438016528925615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4" sqref="E4:E13"/>
    </sheetView>
  </sheetViews>
  <sheetFormatPr defaultRowHeight="15" x14ac:dyDescent="0.25"/>
  <sheetData>
    <row r="1" spans="1:5" x14ac:dyDescent="0.25">
      <c r="A1" t="s">
        <v>0</v>
      </c>
      <c r="B1" t="s">
        <v>74</v>
      </c>
      <c r="C1" t="s">
        <v>75</v>
      </c>
      <c r="D1" t="s">
        <v>76</v>
      </c>
      <c r="E1" t="s">
        <v>17</v>
      </c>
    </row>
    <row r="2" spans="1:5" x14ac:dyDescent="0.25">
      <c r="A2" t="s">
        <v>77</v>
      </c>
      <c r="B2">
        <v>0.03</v>
      </c>
      <c r="C2">
        <v>0.03</v>
      </c>
      <c r="D2">
        <f>C2-$B$2</f>
        <v>0</v>
      </c>
      <c r="E2">
        <f>D2*$D$15</f>
        <v>0</v>
      </c>
    </row>
    <row r="3" spans="1:5" x14ac:dyDescent="0.25">
      <c r="A3" t="s">
        <v>78</v>
      </c>
      <c r="B3">
        <v>1.7330000000000001</v>
      </c>
      <c r="C3">
        <v>0.318</v>
      </c>
      <c r="D3">
        <f t="shared" ref="D3" si="0">C3-$B$2</f>
        <v>0.28800000000000003</v>
      </c>
      <c r="E3">
        <f t="shared" ref="E3:E13" si="1">D3*$D$15</f>
        <v>1.7330000000000001</v>
      </c>
    </row>
    <row r="4" spans="1:5" x14ac:dyDescent="0.25">
      <c r="A4" t="s">
        <v>1</v>
      </c>
      <c r="C4">
        <v>0.124</v>
      </c>
      <c r="D4">
        <f t="shared" ref="D4:D13" si="2">C4-$B$2</f>
        <v>9.4E-2</v>
      </c>
      <c r="E4" s="1">
        <f t="shared" si="1"/>
        <v>0.56563194444444442</v>
      </c>
    </row>
    <row r="5" spans="1:5" x14ac:dyDescent="0.25">
      <c r="A5" t="s">
        <v>2</v>
      </c>
      <c r="C5">
        <v>0.125</v>
      </c>
      <c r="D5">
        <f t="shared" si="2"/>
        <v>9.5000000000000001E-2</v>
      </c>
      <c r="E5" s="1">
        <f t="shared" si="1"/>
        <v>0.57164930555555549</v>
      </c>
    </row>
    <row r="6" spans="1:5" x14ac:dyDescent="0.25">
      <c r="A6" t="s">
        <v>3</v>
      </c>
      <c r="C6">
        <v>0.122</v>
      </c>
      <c r="D6">
        <f t="shared" si="2"/>
        <v>9.1999999999999998E-2</v>
      </c>
      <c r="E6" s="1">
        <f t="shared" si="1"/>
        <v>0.55359722222222219</v>
      </c>
    </row>
    <row r="7" spans="1:5" x14ac:dyDescent="0.25">
      <c r="A7" t="s">
        <v>4</v>
      </c>
      <c r="C7">
        <v>0.105</v>
      </c>
      <c r="D7">
        <f t="shared" si="2"/>
        <v>7.4999999999999997E-2</v>
      </c>
      <c r="E7" s="1">
        <f t="shared" si="1"/>
        <v>0.45130208333333327</v>
      </c>
    </row>
    <row r="8" spans="1:5" x14ac:dyDescent="0.25">
      <c r="A8" t="s">
        <v>5</v>
      </c>
      <c r="C8">
        <v>0.14699999999999999</v>
      </c>
      <c r="D8">
        <f t="shared" si="2"/>
        <v>0.11699999999999999</v>
      </c>
      <c r="E8" s="1">
        <f t="shared" si="1"/>
        <v>0.70403124999999989</v>
      </c>
    </row>
    <row r="9" spans="1:5" x14ac:dyDescent="0.25">
      <c r="A9" t="s">
        <v>6</v>
      </c>
      <c r="C9">
        <v>0.13</v>
      </c>
      <c r="D9">
        <f t="shared" si="2"/>
        <v>0.1</v>
      </c>
      <c r="E9" s="1">
        <f t="shared" si="1"/>
        <v>0.60173611111111114</v>
      </c>
    </row>
    <row r="10" spans="1:5" x14ac:dyDescent="0.25">
      <c r="A10" t="s">
        <v>7</v>
      </c>
      <c r="C10">
        <v>0.11700000000000001</v>
      </c>
      <c r="D10">
        <f t="shared" si="2"/>
        <v>8.7000000000000008E-2</v>
      </c>
      <c r="E10" s="1">
        <f t="shared" si="1"/>
        <v>0.52351041666666664</v>
      </c>
    </row>
    <row r="11" spans="1:5" x14ac:dyDescent="0.25">
      <c r="A11" t="s">
        <v>8</v>
      </c>
      <c r="C11">
        <v>0.112</v>
      </c>
      <c r="D11">
        <f t="shared" si="2"/>
        <v>8.2000000000000003E-2</v>
      </c>
      <c r="E11" s="1">
        <f t="shared" si="1"/>
        <v>0.4934236111111111</v>
      </c>
    </row>
    <row r="12" spans="1:5" x14ac:dyDescent="0.25">
      <c r="A12" t="s">
        <v>9</v>
      </c>
      <c r="C12">
        <v>0.11799999999999999</v>
      </c>
      <c r="D12">
        <f t="shared" si="2"/>
        <v>8.7999999999999995E-2</v>
      </c>
      <c r="E12" s="1">
        <f t="shared" si="1"/>
        <v>0.52952777777777771</v>
      </c>
    </row>
    <row r="13" spans="1:5" x14ac:dyDescent="0.25">
      <c r="A13" t="s">
        <v>10</v>
      </c>
      <c r="C13">
        <v>0.122</v>
      </c>
      <c r="D13">
        <f t="shared" si="2"/>
        <v>9.1999999999999998E-2</v>
      </c>
      <c r="E13" s="1">
        <f t="shared" si="1"/>
        <v>0.55359722222222219</v>
      </c>
    </row>
    <row r="15" spans="1:5" x14ac:dyDescent="0.25">
      <c r="C15" t="s">
        <v>79</v>
      </c>
      <c r="D15">
        <f>B3/D3</f>
        <v>6.0173611111111107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SRF2</vt:lpstr>
      <vt:lpstr>SRF1</vt:lpstr>
      <vt:lpstr>Macroalga</vt:lpstr>
      <vt:lpstr>Animals</vt:lpstr>
      <vt:lpstr>chloro a</vt:lpstr>
      <vt:lpstr>NNN</vt:lpstr>
      <vt:lpstr>DRP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2015-06-26T21:54:47Z</dcterms:created>
  <dcterms:modified xsi:type="dcterms:W3CDTF">2017-09-12T21:52:51Z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OTAGO663250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1373567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https://webcontrib.otago.ac.nz/cs/idcplg?IdcService=DESKTOP_DOC_INFO&amp;dDocName=OTAGO663250&amp;dID=1373567&amp;ClientControlled=DocMan,taskpane&amp;coreContentOnly=1</vt:lpwstr>
  </property>
</Properties>
</file>