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?><Relationships xmlns="http://schemas.openxmlformats.org/package/2006/relationships"><Relationship Target="xl/workbook.xml" Type="http://schemas.openxmlformats.org/officeDocument/2006/relationships/officeDocument" Id="rId1"></Relationship><Relationship Target="docProps/core.xml" Type="http://schemas.openxmlformats.org/package/2006/relationships/metadata/core-properties" Id="rId2"></Relationship><Relationship Target="docProps/app.xml" Type="http://schemas.openxmlformats.org/officeDocument/2006/relationships/extended-properties" Id="rId3"></Relationship><Relationship Target="docProps/custom.xml" Type="http://schemas.openxmlformats.org/officeDocument/2006/relationships/custom-properties" Id="rId4"></Relationship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Office\Theresa\HHW\"/>
    </mc:Choice>
  </mc:AlternateContent>
  <bookViews>
    <workbookView xWindow="0" yWindow="0" windowWidth="28800" windowHeight="12720"/>
  </bookViews>
  <sheets>
    <sheet name="SRF2" sheetId="2" r:id="rId1"/>
    <sheet name="SRF1" sheetId="1" r:id="rId2"/>
    <sheet name="DRP" sheetId="6" r:id="rId3"/>
    <sheet name="Sheet1" sheetId="4" r:id="rId4"/>
    <sheet name="chloro a" sheetId="3" r:id="rId5"/>
    <sheet name="NNN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2" l="1"/>
  <c r="D8" i="2"/>
  <c r="D11" i="2"/>
  <c r="D10" i="2"/>
  <c r="D7" i="2"/>
  <c r="D6" i="2"/>
  <c r="D5" i="2"/>
  <c r="D4" i="2"/>
  <c r="E14" i="6"/>
  <c r="E13" i="6"/>
  <c r="E12" i="6"/>
  <c r="E11" i="6"/>
  <c r="E10" i="6"/>
  <c r="E9" i="6"/>
  <c r="E8" i="6"/>
  <c r="E7" i="6"/>
  <c r="E6" i="6"/>
  <c r="E5" i="6"/>
  <c r="E4" i="6"/>
  <c r="E3" i="6"/>
  <c r="E2" i="6"/>
  <c r="D18" i="6"/>
  <c r="D17" i="6"/>
  <c r="D16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G11" i="5"/>
  <c r="G9" i="5"/>
  <c r="G13" i="5"/>
  <c r="E20" i="5"/>
  <c r="E19" i="5"/>
  <c r="G6" i="5"/>
  <c r="G5" i="5"/>
  <c r="E16" i="5"/>
  <c r="E15" i="5"/>
  <c r="D21" i="5"/>
  <c r="D20" i="5"/>
  <c r="D19" i="5"/>
  <c r="D18" i="5"/>
  <c r="D17" i="5"/>
  <c r="D16" i="5"/>
  <c r="D23" i="5" s="1"/>
  <c r="D15" i="5"/>
  <c r="G12" i="5"/>
  <c r="G10" i="5"/>
  <c r="G8" i="5"/>
  <c r="G7" i="5"/>
  <c r="G4" i="5"/>
  <c r="E4" i="5"/>
  <c r="E3" i="5"/>
  <c r="D11" i="5"/>
  <c r="D9" i="5"/>
  <c r="D8" i="5"/>
  <c r="D7" i="5"/>
  <c r="D6" i="5"/>
  <c r="D5" i="5"/>
  <c r="D4" i="5"/>
  <c r="D3" i="5"/>
  <c r="K21" i="3" l="1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H21" i="3" l="1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H10" i="3"/>
  <c r="G10" i="3"/>
  <c r="F10" i="3"/>
  <c r="H9" i="3"/>
  <c r="G9" i="3"/>
  <c r="F9" i="3"/>
  <c r="H8" i="3"/>
  <c r="G8" i="3"/>
  <c r="F8" i="3"/>
  <c r="H7" i="3"/>
  <c r="G7" i="3"/>
  <c r="F7" i="3"/>
  <c r="H6" i="3"/>
  <c r="G6" i="3"/>
  <c r="F6" i="3"/>
  <c r="H5" i="3"/>
  <c r="G5" i="3"/>
  <c r="F5" i="3"/>
  <c r="H4" i="3"/>
  <c r="G4" i="3"/>
  <c r="F4" i="3"/>
  <c r="H3" i="3"/>
  <c r="G3" i="3"/>
  <c r="F3" i="3"/>
  <c r="H2" i="3"/>
  <c r="G2" i="3"/>
  <c r="F2" i="3"/>
  <c r="I21" i="3" l="1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</calcChain>
</file>

<file path=xl/sharedStrings.xml><?xml version="1.0" encoding="utf-8"?>
<sst xmlns="http://schemas.openxmlformats.org/spreadsheetml/2006/main" count="158" uniqueCount="85">
  <si>
    <t>site</t>
  </si>
  <si>
    <t>#81 and 2</t>
  </si>
  <si>
    <t>#83</t>
  </si>
  <si>
    <t>#84</t>
  </si>
  <si>
    <t>#85</t>
  </si>
  <si>
    <t>#86</t>
  </si>
  <si>
    <t>#87</t>
  </si>
  <si>
    <t>#88</t>
  </si>
  <si>
    <t>#89</t>
  </si>
  <si>
    <t>#810</t>
  </si>
  <si>
    <t>weather</t>
  </si>
  <si>
    <t>tide</t>
  </si>
  <si>
    <t>unusual</t>
  </si>
  <si>
    <t>surface</t>
  </si>
  <si>
    <t>colour</t>
  </si>
  <si>
    <t>temp</t>
  </si>
  <si>
    <t>sal</t>
  </si>
  <si>
    <t>sal adj</t>
  </si>
  <si>
    <t>cond</t>
  </si>
  <si>
    <t>cond adj</t>
  </si>
  <si>
    <t>pH</t>
  </si>
  <si>
    <t>turb</t>
  </si>
  <si>
    <t>NNN</t>
  </si>
  <si>
    <t>DRP</t>
  </si>
  <si>
    <t>7oC,E breeze,0%ccv</t>
  </si>
  <si>
    <t>_</t>
  </si>
  <si>
    <t>ripple</t>
  </si>
  <si>
    <t>slightly green</t>
  </si>
  <si>
    <t>0950, high tide</t>
  </si>
  <si>
    <t>sl ripple</t>
  </si>
  <si>
    <t>a bit cloudy</t>
  </si>
  <si>
    <t>7oC,E strong breeze, 0%ccv</t>
  </si>
  <si>
    <t>0930, almost high tide</t>
  </si>
  <si>
    <t>fairly calm, slight ripple</t>
  </si>
  <si>
    <t>clear</t>
  </si>
  <si>
    <t>up the harbour, 30kph, 0%ccv</t>
  </si>
  <si>
    <t>1150, tide starting to ebb</t>
  </si>
  <si>
    <t>_ very high tide,allobscured</t>
  </si>
  <si>
    <t>short low swells,occ white cap, ripply gusts</t>
  </si>
  <si>
    <t>grey-green</t>
  </si>
  <si>
    <t>NE up the harbour,0%ccv</t>
  </si>
  <si>
    <t>v near high tide</t>
  </si>
  <si>
    <t>no discharges from pipes etc, clean</t>
  </si>
  <si>
    <t>low swells, small white caps</t>
  </si>
  <si>
    <t>dull green with tinge of brown</t>
  </si>
  <si>
    <t>7.9oC,NE, 20kph, 0%ccv</t>
  </si>
  <si>
    <t>full tide</t>
  </si>
  <si>
    <t>choppy</t>
  </si>
  <si>
    <t>32.02/49.73</t>
  </si>
  <si>
    <t>No special colour</t>
  </si>
  <si>
    <t>31.5/49.1</t>
  </si>
  <si>
    <t>calm, few clonds,14oC,</t>
  </si>
  <si>
    <t>1020, med-high tide</t>
  </si>
  <si>
    <t>some litter</t>
  </si>
  <si>
    <t>slightly oily</t>
  </si>
  <si>
    <t>12oC,NW, few clouds</t>
  </si>
  <si>
    <t>1045, med-high tide</t>
  </si>
  <si>
    <t>foamy,choppy</t>
  </si>
  <si>
    <t>#81</t>
  </si>
  <si>
    <t>#82</t>
  </si>
  <si>
    <t>#89'</t>
  </si>
  <si>
    <t>Ca</t>
  </si>
  <si>
    <t>vol</t>
  </si>
  <si>
    <t>chloro a</t>
  </si>
  <si>
    <t>Eb</t>
  </si>
  <si>
    <t>Es</t>
  </si>
  <si>
    <t>Ecorr</t>
  </si>
  <si>
    <t>Blank</t>
  </si>
  <si>
    <t>ColA</t>
  </si>
  <si>
    <t>St</t>
  </si>
  <si>
    <t>F</t>
  </si>
  <si>
    <t>Col B</t>
  </si>
  <si>
    <t>1out 5</t>
  </si>
  <si>
    <t>1out11</t>
  </si>
  <si>
    <t>St1</t>
  </si>
  <si>
    <t>8.022/_</t>
  </si>
  <si>
    <t>41.745/_</t>
  </si>
  <si>
    <t>33.113/_</t>
  </si>
  <si>
    <t>33.637/_</t>
  </si>
  <si>
    <t>40.604/_</t>
  </si>
  <si>
    <t>Site</t>
  </si>
  <si>
    <t>cod adj</t>
  </si>
  <si>
    <t>DO mg/L</t>
  </si>
  <si>
    <t>DO %</t>
  </si>
  <si>
    <t>enterococci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</si>
</sst>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2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?><Relationships xmlns="http://schemas.openxmlformats.org/package/2006/relationships"><Relationship Target="styles.xml" Type="http://schemas.openxmlformats.org/officeDocument/2006/relationships/styles" Id="rId8"></Relationship><Relationship Target="worksheets/sheet3.xml" Type="http://schemas.openxmlformats.org/officeDocument/2006/relationships/worksheet" Id="rId3"></Relationship><Relationship Target="theme/theme1.xml" Type="http://schemas.openxmlformats.org/officeDocument/2006/relationships/theme" Id="rId7"></Relationship><Relationship Target="worksheets/sheet2.xml" Type="http://schemas.openxmlformats.org/officeDocument/2006/relationships/worksheet" Id="rId2"></Relationship><Relationship Target="worksheets/sheet1.xml" Type="http://schemas.openxmlformats.org/officeDocument/2006/relationships/worksheet" Id="rId1"></Relationship><Relationship Target="worksheets/sheet6.xml" Type="http://schemas.openxmlformats.org/officeDocument/2006/relationships/worksheet" Id="rId6"></Relationship><Relationship Target="worksheets/sheet5.xml" Type="http://schemas.openxmlformats.org/officeDocument/2006/relationships/worksheet" Id="rId5"></Relationship><Relationship Target="calcChain.xml" Type="http://schemas.openxmlformats.org/officeDocument/2006/relationships/calcChain" Id="rId10"></Relationship><Relationship Target="worksheets/sheet4.xml" Type="http://schemas.openxmlformats.org/officeDocument/2006/relationships/worksheet" Id="rId4"></Relationship><Relationship Target="sharedStrings.xml" Type="http://schemas.openxmlformats.org/officeDocument/2006/relationships/sharedStrings" Id="rId9"></Relationship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H21" sqref="H21"/>
    </sheetView>
  </sheetViews>
  <sheetFormatPr defaultRowHeight="15" x14ac:dyDescent="0.25"/>
  <cols>
    <col min="5" max="5" width="11.7109375" customWidth="1"/>
  </cols>
  <sheetData>
    <row r="1" spans="1:16" x14ac:dyDescent="0.25">
      <c r="A1" t="s">
        <v>80</v>
      </c>
      <c r="B1" t="s">
        <v>15</v>
      </c>
      <c r="C1" t="s">
        <v>16</v>
      </c>
      <c r="D1" s="5" t="s">
        <v>17</v>
      </c>
      <c r="E1" t="s">
        <v>18</v>
      </c>
      <c r="F1" t="s">
        <v>19</v>
      </c>
      <c r="G1" t="s">
        <v>18</v>
      </c>
      <c r="H1" t="s">
        <v>81</v>
      </c>
      <c r="I1" t="s">
        <v>82</v>
      </c>
      <c r="J1" t="s">
        <v>83</v>
      </c>
      <c r="K1" t="s">
        <v>20</v>
      </c>
      <c r="L1" t="s">
        <v>21</v>
      </c>
      <c r="M1" t="s">
        <v>63</v>
      </c>
      <c r="N1" t="s">
        <v>22</v>
      </c>
      <c r="O1" t="s">
        <v>23</v>
      </c>
      <c r="P1" t="s">
        <v>84</v>
      </c>
    </row>
    <row r="2" spans="1:16" x14ac:dyDescent="0.25">
      <c r="A2" t="s">
        <v>1</v>
      </c>
      <c r="B2" s="4" t="s">
        <v>25</v>
      </c>
      <c r="C2" s="4" t="s">
        <v>25</v>
      </c>
      <c r="D2" s="4" t="s">
        <v>25</v>
      </c>
      <c r="E2" s="4" t="s">
        <v>25</v>
      </c>
      <c r="F2" s="4" t="s">
        <v>25</v>
      </c>
      <c r="G2" s="4"/>
      <c r="H2" s="4"/>
      <c r="I2" s="4" t="s">
        <v>25</v>
      </c>
      <c r="J2" s="4" t="s">
        <v>25</v>
      </c>
      <c r="K2" s="4">
        <v>8.0500000000000007</v>
      </c>
      <c r="L2" s="4">
        <v>0.502</v>
      </c>
      <c r="M2" s="4">
        <v>2.31</v>
      </c>
      <c r="N2" s="4">
        <v>4.1310714285714285</v>
      </c>
      <c r="O2" s="4">
        <v>0.36891944206705229</v>
      </c>
      <c r="P2" s="4">
        <v>2</v>
      </c>
    </row>
    <row r="3" spans="1:16" x14ac:dyDescent="0.25">
      <c r="A3" t="s">
        <v>59</v>
      </c>
      <c r="B3" s="4" t="s">
        <v>25</v>
      </c>
      <c r="C3" s="4" t="s">
        <v>25</v>
      </c>
      <c r="D3" s="4" t="s">
        <v>25</v>
      </c>
      <c r="E3" s="4"/>
      <c r="F3" s="4"/>
      <c r="G3" s="4"/>
      <c r="H3" s="4"/>
      <c r="I3" s="4"/>
      <c r="J3" s="4"/>
      <c r="K3" s="4">
        <v>8.0299999999999994</v>
      </c>
      <c r="L3" s="4">
        <v>0.48599999999999999</v>
      </c>
      <c r="M3" s="4">
        <v>2.02</v>
      </c>
      <c r="N3" s="4">
        <v>3.9803252032520327</v>
      </c>
      <c r="O3" s="4">
        <v>0.36891944206705229</v>
      </c>
      <c r="P3" s="4">
        <v>1</v>
      </c>
    </row>
    <row r="4" spans="1:16" x14ac:dyDescent="0.25">
      <c r="A4" t="s">
        <v>2</v>
      </c>
      <c r="B4" s="4">
        <v>6.9</v>
      </c>
      <c r="C4" s="4">
        <v>33.700000000000003</v>
      </c>
      <c r="D4" s="4">
        <f>C4*1.009</f>
        <v>34.003299999999996</v>
      </c>
      <c r="E4" s="4" t="s">
        <v>78</v>
      </c>
      <c r="F4" s="4"/>
      <c r="G4" s="4"/>
      <c r="H4" s="4"/>
      <c r="I4" s="4">
        <v>9.9600000000000009</v>
      </c>
      <c r="J4" s="4">
        <v>102.1</v>
      </c>
      <c r="K4" s="4">
        <v>8.07</v>
      </c>
      <c r="L4" s="4">
        <v>0.65500000000000003</v>
      </c>
      <c r="M4" s="4">
        <v>5.12</v>
      </c>
      <c r="N4" s="4">
        <v>2.580650406504065</v>
      </c>
      <c r="O4" s="4">
        <v>0.22025041317435962</v>
      </c>
      <c r="P4" s="4">
        <v>20</v>
      </c>
    </row>
    <row r="5" spans="1:16" x14ac:dyDescent="0.25">
      <c r="A5" t="s">
        <v>3</v>
      </c>
      <c r="B5" s="4">
        <v>6.5</v>
      </c>
      <c r="C5" s="4">
        <v>33.4</v>
      </c>
      <c r="D5" s="4">
        <f>C5*1.009</f>
        <v>33.700599999999994</v>
      </c>
      <c r="E5" s="4" t="s">
        <v>78</v>
      </c>
      <c r="F5" s="4"/>
      <c r="G5" s="4"/>
      <c r="H5" s="4"/>
      <c r="I5" s="4">
        <v>9.1199999999999992</v>
      </c>
      <c r="J5" s="4">
        <v>92.7</v>
      </c>
      <c r="K5" s="4">
        <v>7.98</v>
      </c>
      <c r="L5" s="4">
        <v>1.17</v>
      </c>
      <c r="M5" s="4">
        <v>9.1</v>
      </c>
      <c r="N5" s="4">
        <v>5.9324107142857141</v>
      </c>
      <c r="O5" s="4">
        <v>0.33588188009089831</v>
      </c>
      <c r="P5" s="4">
        <v>12</v>
      </c>
    </row>
    <row r="6" spans="1:16" x14ac:dyDescent="0.25">
      <c r="A6" t="s">
        <v>4</v>
      </c>
      <c r="B6" s="4">
        <v>6.4</v>
      </c>
      <c r="C6" s="4">
        <v>33.200000000000003</v>
      </c>
      <c r="D6" s="4">
        <f>C6*1.009</f>
        <v>33.498800000000003</v>
      </c>
      <c r="E6" s="4" t="s">
        <v>77</v>
      </c>
      <c r="F6" s="4"/>
      <c r="G6" s="4"/>
      <c r="H6" s="4"/>
      <c r="I6" s="4">
        <v>10.35</v>
      </c>
      <c r="J6" s="4">
        <v>104.5</v>
      </c>
      <c r="K6" s="4">
        <v>8.01</v>
      </c>
      <c r="L6" s="4">
        <v>3.89</v>
      </c>
      <c r="M6" s="4">
        <v>6.7</v>
      </c>
      <c r="N6" s="4">
        <v>1.3930357142857146</v>
      </c>
      <c r="O6" s="4">
        <v>1.9932662392279541</v>
      </c>
      <c r="P6" s="4">
        <v>1</v>
      </c>
    </row>
    <row r="7" spans="1:16" x14ac:dyDescent="0.25">
      <c r="A7" t="s">
        <v>5</v>
      </c>
      <c r="B7" s="4">
        <v>5.8</v>
      </c>
      <c r="C7" s="4">
        <v>18</v>
      </c>
      <c r="D7" s="4">
        <f>C7*1.009</f>
        <v>18.161999999999999</v>
      </c>
      <c r="E7" s="4" t="s">
        <v>48</v>
      </c>
      <c r="F7" s="4"/>
      <c r="G7" s="4"/>
      <c r="H7" s="4"/>
      <c r="I7" s="4">
        <v>11.94</v>
      </c>
      <c r="J7" s="4">
        <v>107.8</v>
      </c>
      <c r="K7" s="4">
        <v>8.0500000000000007</v>
      </c>
      <c r="L7" s="4">
        <v>1.87</v>
      </c>
      <c r="M7" s="4">
        <v>5.54</v>
      </c>
      <c r="N7" s="4">
        <v>20.339024390243907</v>
      </c>
      <c r="O7" s="4">
        <v>0.19822537185692363</v>
      </c>
      <c r="P7" s="4">
        <v>30</v>
      </c>
    </row>
    <row r="8" spans="1:16" x14ac:dyDescent="0.25">
      <c r="A8" t="s">
        <v>6</v>
      </c>
      <c r="B8" s="4">
        <v>6.4</v>
      </c>
      <c r="C8" s="4">
        <v>32.799999999999997</v>
      </c>
      <c r="D8" s="4">
        <f>C8*1.04</f>
        <v>34.111999999999995</v>
      </c>
      <c r="E8" s="4" t="s">
        <v>50</v>
      </c>
      <c r="F8" s="4"/>
      <c r="G8" s="4"/>
      <c r="H8" s="4"/>
      <c r="I8" s="4">
        <v>10.4</v>
      </c>
      <c r="J8" s="4">
        <v>103</v>
      </c>
      <c r="K8" s="4">
        <v>8.1</v>
      </c>
      <c r="L8" s="4">
        <v>0.99199999999999999</v>
      </c>
      <c r="M8" s="4">
        <v>7.95</v>
      </c>
      <c r="N8" s="4">
        <v>1.3690178571428573</v>
      </c>
      <c r="O8" s="4">
        <v>4.4050082634871951E-2</v>
      </c>
      <c r="P8" s="4">
        <v>2</v>
      </c>
    </row>
    <row r="9" spans="1:16" x14ac:dyDescent="0.25">
      <c r="A9" t="s">
        <v>7</v>
      </c>
      <c r="B9" s="4">
        <v>6.1</v>
      </c>
      <c r="C9" s="4">
        <v>5.6</v>
      </c>
      <c r="D9" s="4">
        <f>C9*1.04</f>
        <v>5.8239999999999998</v>
      </c>
      <c r="E9" s="4" t="s">
        <v>75</v>
      </c>
      <c r="F9" s="4"/>
      <c r="G9" s="4"/>
      <c r="H9" s="4"/>
      <c r="I9" s="4">
        <v>12.5</v>
      </c>
      <c r="J9" s="4">
        <v>103</v>
      </c>
      <c r="K9" s="4">
        <v>8.09</v>
      </c>
      <c r="L9" s="4">
        <v>4.82</v>
      </c>
      <c r="M9" s="4">
        <v>2.82</v>
      </c>
      <c r="N9" s="4">
        <v>17.320975609756101</v>
      </c>
      <c r="O9" s="4">
        <v>0.27531301646794948</v>
      </c>
      <c r="P9" s="4">
        <v>20</v>
      </c>
    </row>
    <row r="10" spans="1:16" x14ac:dyDescent="0.25">
      <c r="A10" t="s">
        <v>8</v>
      </c>
      <c r="B10" s="4" t="s">
        <v>25</v>
      </c>
      <c r="C10" s="4">
        <v>32.9</v>
      </c>
      <c r="D10" s="4">
        <f>C10*1.009</f>
        <v>33.196099999999994</v>
      </c>
      <c r="E10" s="4" t="s">
        <v>79</v>
      </c>
      <c r="F10" s="4"/>
      <c r="G10" s="4"/>
      <c r="H10" s="4"/>
      <c r="I10" s="4" t="s">
        <v>25</v>
      </c>
      <c r="J10" s="4" t="s">
        <v>25</v>
      </c>
      <c r="K10" s="4">
        <v>8.0399999999999991</v>
      </c>
      <c r="L10" s="4">
        <v>1.45</v>
      </c>
      <c r="M10" s="4">
        <v>4.8499999999999996</v>
      </c>
      <c r="N10" s="4">
        <v>1.657232142857143</v>
      </c>
      <c r="O10" s="4">
        <v>0.15968154955141067</v>
      </c>
      <c r="P10" s="4">
        <v>70</v>
      </c>
    </row>
    <row r="11" spans="1:16" x14ac:dyDescent="0.25">
      <c r="A11" t="s">
        <v>9</v>
      </c>
      <c r="B11" s="4" t="s">
        <v>25</v>
      </c>
      <c r="C11" s="4">
        <v>33</v>
      </c>
      <c r="D11" s="4">
        <f>C11*1.009</f>
        <v>33.296999999999997</v>
      </c>
      <c r="E11" s="4" t="s">
        <v>76</v>
      </c>
      <c r="F11" s="4"/>
      <c r="G11" s="4"/>
      <c r="H11" s="4"/>
      <c r="I11" s="4"/>
      <c r="J11" s="4"/>
      <c r="K11" s="4">
        <v>8.08</v>
      </c>
      <c r="L11" s="4">
        <v>1.34</v>
      </c>
      <c r="M11" s="4">
        <v>5.52</v>
      </c>
      <c r="N11" s="4">
        <v>0.61235772357723572</v>
      </c>
      <c r="O11" s="4">
        <v>9.3606425599102816E-2</v>
      </c>
      <c r="P11" s="4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E23" sqref="E23"/>
    </sheetView>
  </sheetViews>
  <sheetFormatPr defaultRowHeight="15" x14ac:dyDescent="0.25"/>
  <cols>
    <col min="2" max="2" width="42.28515625" customWidth="1"/>
    <col min="3" max="3" width="22.5703125" customWidth="1"/>
    <col min="4" max="4" width="37.85546875" customWidth="1"/>
    <col min="5" max="5" width="40.28515625" customWidth="1"/>
    <col min="6" max="6" width="29" customWidth="1"/>
  </cols>
  <sheetData>
    <row r="1" spans="1:6" x14ac:dyDescent="0.25">
      <c r="A1" t="s">
        <v>0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</row>
    <row r="2" spans="1:6" x14ac:dyDescent="0.25">
      <c r="A2" t="s">
        <v>1</v>
      </c>
      <c r="B2" t="s">
        <v>24</v>
      </c>
      <c r="C2">
        <v>1005</v>
      </c>
      <c r="D2" t="s">
        <v>25</v>
      </c>
      <c r="E2" t="s">
        <v>26</v>
      </c>
      <c r="F2" t="s">
        <v>27</v>
      </c>
    </row>
    <row r="3" spans="1:6" x14ac:dyDescent="0.25">
      <c r="A3" t="s">
        <v>2</v>
      </c>
      <c r="B3" t="s">
        <v>24</v>
      </c>
      <c r="C3" t="s">
        <v>28</v>
      </c>
      <c r="D3" t="s">
        <v>25</v>
      </c>
      <c r="E3" t="s">
        <v>29</v>
      </c>
      <c r="F3" t="s">
        <v>30</v>
      </c>
    </row>
    <row r="4" spans="1:6" x14ac:dyDescent="0.25">
      <c r="A4" t="s">
        <v>3</v>
      </c>
      <c r="B4" t="s">
        <v>31</v>
      </c>
      <c r="C4" t="s">
        <v>32</v>
      </c>
      <c r="D4" t="s">
        <v>25</v>
      </c>
      <c r="E4" t="s">
        <v>33</v>
      </c>
      <c r="F4" t="s">
        <v>34</v>
      </c>
    </row>
    <row r="5" spans="1:6" x14ac:dyDescent="0.25">
      <c r="A5" t="s">
        <v>4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</row>
    <row r="6" spans="1:6" x14ac:dyDescent="0.25">
      <c r="A6" t="s">
        <v>5</v>
      </c>
      <c r="B6" t="s">
        <v>35</v>
      </c>
      <c r="C6" t="s">
        <v>36</v>
      </c>
      <c r="D6" t="s">
        <v>37</v>
      </c>
      <c r="E6" t="s">
        <v>38</v>
      </c>
      <c r="F6" t="s">
        <v>39</v>
      </c>
    </row>
    <row r="7" spans="1:6" x14ac:dyDescent="0.25">
      <c r="A7" t="s">
        <v>6</v>
      </c>
      <c r="B7" t="s">
        <v>45</v>
      </c>
      <c r="C7" t="s">
        <v>46</v>
      </c>
      <c r="D7" t="s">
        <v>25</v>
      </c>
      <c r="E7" t="s">
        <v>47</v>
      </c>
      <c r="F7" t="s">
        <v>39</v>
      </c>
    </row>
    <row r="8" spans="1:6" x14ac:dyDescent="0.25">
      <c r="A8" t="s">
        <v>7</v>
      </c>
      <c r="B8" t="s">
        <v>45</v>
      </c>
      <c r="C8" t="s">
        <v>46</v>
      </c>
      <c r="D8" t="s">
        <v>25</v>
      </c>
      <c r="E8" t="s">
        <v>25</v>
      </c>
      <c r="F8" t="s">
        <v>49</v>
      </c>
    </row>
    <row r="9" spans="1:6" x14ac:dyDescent="0.25">
      <c r="A9" t="s">
        <v>8</v>
      </c>
      <c r="B9" t="s">
        <v>51</v>
      </c>
      <c r="C9" t="s">
        <v>52</v>
      </c>
      <c r="D9" t="s">
        <v>53</v>
      </c>
      <c r="E9" t="s">
        <v>54</v>
      </c>
      <c r="F9" t="s">
        <v>34</v>
      </c>
    </row>
    <row r="10" spans="1:6" x14ac:dyDescent="0.25">
      <c r="A10" t="s">
        <v>9</v>
      </c>
      <c r="B10" t="s">
        <v>55</v>
      </c>
      <c r="C10" t="s">
        <v>56</v>
      </c>
      <c r="D10" t="s">
        <v>25</v>
      </c>
      <c r="E10" t="s">
        <v>57</v>
      </c>
      <c r="F10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5" sqref="E5:E14"/>
    </sheetView>
  </sheetViews>
  <sheetFormatPr defaultRowHeight="15" x14ac:dyDescent="0.25"/>
  <sheetData>
    <row r="1" spans="1:5" x14ac:dyDescent="0.25">
      <c r="A1" t="s">
        <v>0</v>
      </c>
      <c r="B1" t="s">
        <v>64</v>
      </c>
      <c r="C1" t="s">
        <v>65</v>
      </c>
      <c r="D1" t="s">
        <v>66</v>
      </c>
      <c r="E1" t="s">
        <v>23</v>
      </c>
    </row>
    <row r="2" spans="1:5" x14ac:dyDescent="0.25">
      <c r="A2" t="s">
        <v>67</v>
      </c>
      <c r="B2">
        <v>5.8999999999999997E-2</v>
      </c>
      <c r="C2">
        <v>5.8999999999999997E-2</v>
      </c>
      <c r="D2">
        <f>C2-$B$2</f>
        <v>0</v>
      </c>
      <c r="E2">
        <f>D2*$D$18</f>
        <v>0</v>
      </c>
    </row>
    <row r="3" spans="1:5" x14ac:dyDescent="0.25">
      <c r="A3" t="s">
        <v>74</v>
      </c>
      <c r="B3">
        <v>1.167</v>
      </c>
      <c r="C3">
        <v>0.25600000000000001</v>
      </c>
      <c r="D3">
        <f t="shared" ref="D3:D14" si="0">C3-$B$2</f>
        <v>0.19700000000000001</v>
      </c>
      <c r="E3">
        <f t="shared" ref="E3:E14" si="1">D3*$D$18</f>
        <v>1.084733284883721</v>
      </c>
    </row>
    <row r="4" spans="1:5" x14ac:dyDescent="0.25">
      <c r="B4">
        <v>3.5009999999999999</v>
      </c>
      <c r="C4">
        <v>0.68799999999999994</v>
      </c>
      <c r="D4">
        <f t="shared" si="0"/>
        <v>0.629</v>
      </c>
      <c r="E4">
        <f t="shared" si="1"/>
        <v>3.4634377471668043</v>
      </c>
    </row>
    <row r="5" spans="1:5" x14ac:dyDescent="0.25">
      <c r="A5" t="s">
        <v>1</v>
      </c>
      <c r="C5">
        <v>0.126</v>
      </c>
      <c r="D5">
        <f t="shared" si="0"/>
        <v>6.7000000000000004E-2</v>
      </c>
      <c r="E5">
        <f t="shared" si="1"/>
        <v>0.36891944206705229</v>
      </c>
    </row>
    <row r="6" spans="1:5" x14ac:dyDescent="0.25">
      <c r="A6" t="s">
        <v>59</v>
      </c>
      <c r="C6">
        <v>0.126</v>
      </c>
      <c r="D6">
        <f t="shared" si="0"/>
        <v>6.7000000000000004E-2</v>
      </c>
      <c r="E6">
        <f t="shared" si="1"/>
        <v>0.36891944206705229</v>
      </c>
    </row>
    <row r="7" spans="1:5" x14ac:dyDescent="0.25">
      <c r="A7" t="s">
        <v>2</v>
      </c>
      <c r="C7">
        <v>9.9000000000000005E-2</v>
      </c>
      <c r="D7">
        <f t="shared" si="0"/>
        <v>4.0000000000000008E-2</v>
      </c>
      <c r="E7">
        <f t="shared" si="1"/>
        <v>0.22025041317435962</v>
      </c>
    </row>
    <row r="8" spans="1:5" x14ac:dyDescent="0.25">
      <c r="A8" t="s">
        <v>3</v>
      </c>
      <c r="C8">
        <v>0.12</v>
      </c>
      <c r="D8">
        <f t="shared" si="0"/>
        <v>6.0999999999999999E-2</v>
      </c>
      <c r="E8">
        <f t="shared" si="1"/>
        <v>0.33588188009089831</v>
      </c>
    </row>
    <row r="9" spans="1:5" x14ac:dyDescent="0.25">
      <c r="A9" t="s">
        <v>4</v>
      </c>
      <c r="C9">
        <v>0.42099999999999999</v>
      </c>
      <c r="D9">
        <f t="shared" si="0"/>
        <v>0.36199999999999999</v>
      </c>
      <c r="E9">
        <f t="shared" si="1"/>
        <v>1.9932662392279541</v>
      </c>
    </row>
    <row r="10" spans="1:5" x14ac:dyDescent="0.25">
      <c r="A10" t="s">
        <v>5</v>
      </c>
      <c r="C10">
        <v>9.5000000000000001E-2</v>
      </c>
      <c r="D10">
        <f t="shared" si="0"/>
        <v>3.6000000000000004E-2</v>
      </c>
      <c r="E10">
        <f t="shared" si="1"/>
        <v>0.19822537185692363</v>
      </c>
    </row>
    <row r="11" spans="1:5" x14ac:dyDescent="0.25">
      <c r="A11" t="s">
        <v>6</v>
      </c>
      <c r="C11">
        <v>6.7000000000000004E-2</v>
      </c>
      <c r="D11">
        <f t="shared" si="0"/>
        <v>8.0000000000000071E-3</v>
      </c>
      <c r="E11">
        <f t="shared" si="1"/>
        <v>4.4050082634871951E-2</v>
      </c>
    </row>
    <row r="12" spans="1:5" x14ac:dyDescent="0.25">
      <c r="A12" t="s">
        <v>7</v>
      </c>
      <c r="C12">
        <v>0.109</v>
      </c>
      <c r="D12">
        <f t="shared" si="0"/>
        <v>0.05</v>
      </c>
      <c r="E12">
        <f t="shared" si="1"/>
        <v>0.27531301646794948</v>
      </c>
    </row>
    <row r="13" spans="1:5" x14ac:dyDescent="0.25">
      <c r="A13" t="s">
        <v>8</v>
      </c>
      <c r="C13">
        <v>8.7999999999999995E-2</v>
      </c>
      <c r="D13">
        <f t="shared" si="0"/>
        <v>2.8999999999999998E-2</v>
      </c>
      <c r="E13">
        <f t="shared" si="1"/>
        <v>0.15968154955141067</v>
      </c>
    </row>
    <row r="14" spans="1:5" x14ac:dyDescent="0.25">
      <c r="A14" t="s">
        <v>9</v>
      </c>
      <c r="C14">
        <v>7.5999999999999998E-2</v>
      </c>
      <c r="D14">
        <f t="shared" si="0"/>
        <v>1.7000000000000001E-2</v>
      </c>
      <c r="E14">
        <f t="shared" si="1"/>
        <v>9.3606425599102816E-2</v>
      </c>
    </row>
    <row r="16" spans="1:5" x14ac:dyDescent="0.25">
      <c r="C16" t="s">
        <v>70</v>
      </c>
      <c r="D16">
        <f>B3/D3</f>
        <v>5.9238578680203045</v>
      </c>
    </row>
    <row r="17" spans="4:4" x14ac:dyDescent="0.25">
      <c r="D17">
        <f>B4/C4</f>
        <v>5.0886627906976747</v>
      </c>
    </row>
    <row r="18" spans="4:4" x14ac:dyDescent="0.25">
      <c r="D18" s="5">
        <f>AVERAGE(D16:D17)</f>
        <v>5.5062603293589891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M2" sqref="M2:M11"/>
    </sheetView>
  </sheetViews>
  <sheetFormatPr defaultRowHeight="15" x14ac:dyDescent="0.25"/>
  <sheetData>
    <row r="1" spans="1:13" x14ac:dyDescent="0.25">
      <c r="I1" t="s">
        <v>61</v>
      </c>
      <c r="J1" t="s">
        <v>62</v>
      </c>
      <c r="K1" t="s">
        <v>63</v>
      </c>
    </row>
    <row r="2" spans="1:13" x14ac:dyDescent="0.25">
      <c r="A2" s="1" t="s">
        <v>58</v>
      </c>
      <c r="B2">
        <v>4.2000000000000003E-2</v>
      </c>
      <c r="C2">
        <v>7.8700000000000006E-2</v>
      </c>
      <c r="D2">
        <v>5.8599999999999999E-2</v>
      </c>
      <c r="E2">
        <v>5.7299999999999997E-2</v>
      </c>
      <c r="F2">
        <f>C2-B2</f>
        <v>3.6700000000000003E-2</v>
      </c>
      <c r="G2">
        <f>D2-B2</f>
        <v>1.6599999999999997E-2</v>
      </c>
      <c r="H2">
        <f>E2-B2</f>
        <v>1.5299999999999994E-2</v>
      </c>
      <c r="I2">
        <f>11.85*F2-1.54*G2-0.08*H2</f>
        <v>0.40810700000000005</v>
      </c>
      <c r="J2">
        <v>1.76</v>
      </c>
      <c r="K2" s="4">
        <f>I2*10/J2*1</f>
        <v>2.318789772727273</v>
      </c>
      <c r="M2">
        <v>2.31</v>
      </c>
    </row>
    <row r="3" spans="1:13" x14ac:dyDescent="0.25">
      <c r="A3" s="2"/>
      <c r="B3">
        <v>3.7900000000000003E-2</v>
      </c>
      <c r="C3">
        <v>7.4399999999999994E-2</v>
      </c>
      <c r="D3">
        <v>5.4100000000000002E-2</v>
      </c>
      <c r="E3">
        <v>5.2600000000000001E-2</v>
      </c>
      <c r="F3">
        <f t="shared" ref="F3:F21" si="0">C3-B3</f>
        <v>3.6499999999999991E-2</v>
      </c>
      <c r="G3">
        <f t="shared" ref="G3:G21" si="1">D3-B3</f>
        <v>1.6199999999999999E-2</v>
      </c>
      <c r="H3">
        <f t="shared" ref="H3:H21" si="2">E3-B3</f>
        <v>1.4699999999999998E-2</v>
      </c>
      <c r="I3">
        <f t="shared" ref="I3:I21" si="3">11.85*F3-1.54*G3-0.08*H3</f>
        <v>0.40640099999999985</v>
      </c>
      <c r="J3">
        <v>1.76</v>
      </c>
      <c r="K3" s="4">
        <f t="shared" ref="K3:K21" si="4">I3*10/J3*1</f>
        <v>2.3090965909090904</v>
      </c>
      <c r="M3">
        <v>2.02</v>
      </c>
    </row>
    <row r="4" spans="1:13" x14ac:dyDescent="0.25">
      <c r="A4" s="2" t="s">
        <v>59</v>
      </c>
      <c r="B4">
        <v>2.18E-2</v>
      </c>
      <c r="C4">
        <v>5.4699999999999999E-2</v>
      </c>
      <c r="D4">
        <v>3.4099999999999998E-2</v>
      </c>
      <c r="E4">
        <v>3.2800000000000003E-2</v>
      </c>
      <c r="F4">
        <f t="shared" si="0"/>
        <v>3.2899999999999999E-2</v>
      </c>
      <c r="G4">
        <f t="shared" si="1"/>
        <v>1.2299999999999998E-2</v>
      </c>
      <c r="H4">
        <f t="shared" si="2"/>
        <v>1.1000000000000003E-2</v>
      </c>
      <c r="I4">
        <f t="shared" si="3"/>
        <v>0.37004299999999996</v>
      </c>
      <c r="J4">
        <v>1.82</v>
      </c>
      <c r="K4" s="4">
        <f t="shared" si="4"/>
        <v>2.0332032967032965</v>
      </c>
      <c r="M4">
        <v>5.12</v>
      </c>
    </row>
    <row r="5" spans="1:13" x14ac:dyDescent="0.25">
      <c r="A5" s="2"/>
      <c r="B5">
        <v>2.18E-2</v>
      </c>
      <c r="C5">
        <v>5.4300000000000001E-2</v>
      </c>
      <c r="D5">
        <v>3.44E-2</v>
      </c>
      <c r="E5">
        <v>3.2399999999999998E-2</v>
      </c>
      <c r="F5">
        <f t="shared" si="0"/>
        <v>3.2500000000000001E-2</v>
      </c>
      <c r="G5">
        <f t="shared" si="1"/>
        <v>1.26E-2</v>
      </c>
      <c r="H5">
        <f t="shared" si="2"/>
        <v>1.0599999999999998E-2</v>
      </c>
      <c r="I5">
        <f t="shared" si="3"/>
        <v>0.364873</v>
      </c>
      <c r="J5">
        <v>1.82</v>
      </c>
      <c r="K5" s="4">
        <f t="shared" si="4"/>
        <v>2.0047967032967033</v>
      </c>
      <c r="M5">
        <v>9.1</v>
      </c>
    </row>
    <row r="6" spans="1:13" x14ac:dyDescent="0.25">
      <c r="A6" s="2" t="s">
        <v>2</v>
      </c>
      <c r="B6">
        <v>1.2699999999999999E-2</v>
      </c>
      <c r="C6">
        <v>8.4900000000000003E-2</v>
      </c>
      <c r="D6">
        <v>3.3500000000000002E-2</v>
      </c>
      <c r="E6">
        <v>2.9700000000000001E-2</v>
      </c>
      <c r="F6">
        <f t="shared" si="0"/>
        <v>7.22E-2</v>
      </c>
      <c r="G6">
        <f t="shared" si="1"/>
        <v>2.0800000000000003E-2</v>
      </c>
      <c r="H6">
        <f t="shared" si="2"/>
        <v>1.7000000000000001E-2</v>
      </c>
      <c r="I6">
        <f t="shared" si="3"/>
        <v>0.82217799999999985</v>
      </c>
      <c r="J6">
        <v>1.6</v>
      </c>
      <c r="K6" s="4">
        <f t="shared" si="4"/>
        <v>5.1386124999999989</v>
      </c>
      <c r="M6">
        <v>6.7</v>
      </c>
    </row>
    <row r="7" spans="1:13" x14ac:dyDescent="0.25">
      <c r="A7" s="2"/>
      <c r="B7">
        <v>7.6E-3</v>
      </c>
      <c r="C7">
        <v>7.9000000000000001E-2</v>
      </c>
      <c r="D7">
        <v>2.7199999999999998E-2</v>
      </c>
      <c r="E7">
        <v>2.41E-2</v>
      </c>
      <c r="F7">
        <f t="shared" si="0"/>
        <v>7.1400000000000005E-2</v>
      </c>
      <c r="G7">
        <f t="shared" si="1"/>
        <v>1.9599999999999999E-2</v>
      </c>
      <c r="H7">
        <f t="shared" si="2"/>
        <v>1.6500000000000001E-2</v>
      </c>
      <c r="I7">
        <f t="shared" si="3"/>
        <v>0.81458600000000003</v>
      </c>
      <c r="J7">
        <v>1.6</v>
      </c>
      <c r="K7" s="4">
        <f t="shared" si="4"/>
        <v>5.0911625000000003</v>
      </c>
      <c r="M7">
        <v>5.54</v>
      </c>
    </row>
    <row r="8" spans="1:13" x14ac:dyDescent="0.25">
      <c r="A8" s="2" t="s">
        <v>3</v>
      </c>
      <c r="B8">
        <v>0.52549999999999997</v>
      </c>
      <c r="C8">
        <v>0.67220000000000002</v>
      </c>
      <c r="D8">
        <v>0.63349999999999995</v>
      </c>
      <c r="E8">
        <v>0.63290000000000002</v>
      </c>
      <c r="F8">
        <f t="shared" si="0"/>
        <v>0.14670000000000005</v>
      </c>
      <c r="G8">
        <f t="shared" si="1"/>
        <v>0.10799999999999998</v>
      </c>
      <c r="H8">
        <f t="shared" si="2"/>
        <v>0.10740000000000005</v>
      </c>
      <c r="I8">
        <f t="shared" si="3"/>
        <v>1.5634830000000006</v>
      </c>
      <c r="J8">
        <v>1.76</v>
      </c>
      <c r="K8" s="4">
        <f t="shared" si="4"/>
        <v>8.8834261363636404</v>
      </c>
      <c r="M8">
        <v>7.95</v>
      </c>
    </row>
    <row r="9" spans="1:13" x14ac:dyDescent="0.25">
      <c r="A9" s="2"/>
      <c r="B9">
        <v>0.57940000000000003</v>
      </c>
      <c r="C9">
        <v>0.73299999999999998</v>
      </c>
      <c r="D9">
        <v>0.69020000000000004</v>
      </c>
      <c r="E9">
        <v>0.69420000000000004</v>
      </c>
      <c r="F9">
        <f t="shared" si="0"/>
        <v>0.15359999999999996</v>
      </c>
      <c r="G9">
        <f t="shared" si="1"/>
        <v>0.11080000000000001</v>
      </c>
      <c r="H9">
        <f t="shared" si="2"/>
        <v>0.11480000000000001</v>
      </c>
      <c r="I9">
        <f t="shared" si="3"/>
        <v>1.6403439999999996</v>
      </c>
      <c r="J9">
        <v>1.76</v>
      </c>
      <c r="K9" s="4">
        <f t="shared" si="4"/>
        <v>9.3201363636363617</v>
      </c>
      <c r="M9">
        <v>2.82</v>
      </c>
    </row>
    <row r="10" spans="1:13" x14ac:dyDescent="0.25">
      <c r="A10" s="2" t="s">
        <v>4</v>
      </c>
      <c r="B10">
        <v>7.1999999999999998E-3</v>
      </c>
      <c r="C10">
        <v>5.3999999999999999E-2</v>
      </c>
      <c r="D10">
        <v>0.02</v>
      </c>
      <c r="E10">
        <v>1.78E-2</v>
      </c>
      <c r="F10">
        <f t="shared" si="0"/>
        <v>4.6800000000000001E-2</v>
      </c>
      <c r="G10">
        <f t="shared" si="1"/>
        <v>1.2800000000000001E-2</v>
      </c>
      <c r="H10">
        <f t="shared" si="2"/>
        <v>1.06E-2</v>
      </c>
      <c r="I10">
        <f t="shared" si="3"/>
        <v>0.53402000000000005</v>
      </c>
      <c r="J10">
        <v>0.8</v>
      </c>
      <c r="K10" s="4">
        <f t="shared" si="4"/>
        <v>6.6752500000000001</v>
      </c>
      <c r="M10">
        <v>4.8499999999999996</v>
      </c>
    </row>
    <row r="11" spans="1:13" x14ac:dyDescent="0.25">
      <c r="A11" s="2"/>
      <c r="B11">
        <v>0</v>
      </c>
      <c r="C11">
        <v>4.7199999999999999E-2</v>
      </c>
      <c r="D11">
        <v>1.37E-2</v>
      </c>
      <c r="E11">
        <v>1.11E-2</v>
      </c>
      <c r="F11">
        <f t="shared" si="0"/>
        <v>4.7199999999999999E-2</v>
      </c>
      <c r="G11">
        <f t="shared" si="1"/>
        <v>1.37E-2</v>
      </c>
      <c r="H11">
        <f t="shared" si="2"/>
        <v>1.11E-2</v>
      </c>
      <c r="I11">
        <f t="shared" si="3"/>
        <v>0.53733399999999998</v>
      </c>
      <c r="J11">
        <v>0.8</v>
      </c>
      <c r="K11" s="4">
        <f t="shared" si="4"/>
        <v>6.7166749999999995</v>
      </c>
      <c r="M11">
        <v>5.52</v>
      </c>
    </row>
    <row r="12" spans="1:13" x14ac:dyDescent="0.25">
      <c r="A12" s="2" t="s">
        <v>5</v>
      </c>
      <c r="B12">
        <v>2.9999999999999997E-4</v>
      </c>
      <c r="C12">
        <v>9.8000000000000004E-2</v>
      </c>
      <c r="D12">
        <v>2.98E-2</v>
      </c>
      <c r="E12">
        <v>2.24E-2</v>
      </c>
      <c r="F12">
        <f t="shared" si="0"/>
        <v>9.7700000000000009E-2</v>
      </c>
      <c r="G12">
        <f t="shared" si="1"/>
        <v>2.9499999999999998E-2</v>
      </c>
      <c r="H12">
        <f t="shared" si="2"/>
        <v>2.2099999999999998E-2</v>
      </c>
      <c r="I12">
        <f t="shared" si="3"/>
        <v>1.110547</v>
      </c>
      <c r="J12">
        <v>2</v>
      </c>
      <c r="K12" s="4">
        <f t="shared" si="4"/>
        <v>5.5527350000000002</v>
      </c>
    </row>
    <row r="13" spans="1:13" x14ac:dyDescent="0.25">
      <c r="A13" s="3"/>
      <c r="B13">
        <v>2E-3</v>
      </c>
      <c r="C13">
        <v>9.9199999999999997E-2</v>
      </c>
      <c r="D13">
        <v>3.0599999999999999E-2</v>
      </c>
      <c r="E13">
        <v>2.3599999999999999E-2</v>
      </c>
      <c r="F13">
        <f t="shared" si="0"/>
        <v>9.7199999999999995E-2</v>
      </c>
      <c r="G13">
        <f t="shared" si="1"/>
        <v>2.86E-2</v>
      </c>
      <c r="H13">
        <f t="shared" si="2"/>
        <v>2.1600000000000001E-2</v>
      </c>
      <c r="I13">
        <f t="shared" si="3"/>
        <v>1.1060479999999999</v>
      </c>
      <c r="J13">
        <v>2</v>
      </c>
      <c r="K13" s="4">
        <f t="shared" si="4"/>
        <v>5.5302399999999992</v>
      </c>
    </row>
    <row r="14" spans="1:13" x14ac:dyDescent="0.25">
      <c r="A14" t="s">
        <v>6</v>
      </c>
      <c r="B14">
        <v>1.55E-2</v>
      </c>
      <c r="C14">
        <v>0.1343</v>
      </c>
      <c r="D14">
        <v>0.05</v>
      </c>
      <c r="E14">
        <v>4.3400000000000001E-2</v>
      </c>
      <c r="F14">
        <f t="shared" si="0"/>
        <v>0.1188</v>
      </c>
      <c r="G14">
        <f t="shared" si="1"/>
        <v>3.4500000000000003E-2</v>
      </c>
      <c r="H14">
        <f t="shared" si="2"/>
        <v>2.7900000000000001E-2</v>
      </c>
      <c r="I14">
        <f t="shared" si="3"/>
        <v>1.3524180000000001</v>
      </c>
      <c r="J14">
        <v>1.7</v>
      </c>
      <c r="K14" s="4">
        <f t="shared" si="4"/>
        <v>7.9554000000000009</v>
      </c>
    </row>
    <row r="15" spans="1:13" x14ac:dyDescent="0.25">
      <c r="B15">
        <v>1.34E-2</v>
      </c>
      <c r="C15">
        <v>0.1321</v>
      </c>
      <c r="D15">
        <v>4.7899999999999998E-2</v>
      </c>
      <c r="E15">
        <v>4.1500000000000002E-2</v>
      </c>
      <c r="F15">
        <f t="shared" si="0"/>
        <v>0.1187</v>
      </c>
      <c r="G15">
        <f t="shared" si="1"/>
        <v>3.4499999999999996E-2</v>
      </c>
      <c r="H15">
        <f t="shared" si="2"/>
        <v>2.81E-2</v>
      </c>
      <c r="I15">
        <f t="shared" si="3"/>
        <v>1.3512170000000001</v>
      </c>
      <c r="J15">
        <v>1.7</v>
      </c>
      <c r="K15" s="4">
        <f t="shared" si="4"/>
        <v>7.9483352941176477</v>
      </c>
    </row>
    <row r="16" spans="1:13" x14ac:dyDescent="0.25">
      <c r="A16" t="s">
        <v>7</v>
      </c>
      <c r="B16">
        <v>1.37E-2</v>
      </c>
      <c r="C16">
        <v>3.8800000000000001E-2</v>
      </c>
      <c r="D16">
        <v>2.2200000000000001E-2</v>
      </c>
      <c r="E16">
        <v>2.18E-2</v>
      </c>
      <c r="F16">
        <f t="shared" si="0"/>
        <v>2.5100000000000001E-2</v>
      </c>
      <c r="G16">
        <f t="shared" si="1"/>
        <v>8.5000000000000006E-3</v>
      </c>
      <c r="H16">
        <f t="shared" si="2"/>
        <v>8.0999999999999996E-3</v>
      </c>
      <c r="I16">
        <f t="shared" si="3"/>
        <v>0.28369700000000003</v>
      </c>
      <c r="J16">
        <v>1.01</v>
      </c>
      <c r="K16" s="4">
        <f t="shared" si="4"/>
        <v>2.8088811881188125</v>
      </c>
    </row>
    <row r="17" spans="1:11" x14ac:dyDescent="0.25">
      <c r="B17">
        <v>1.6899999999999998E-2</v>
      </c>
      <c r="C17">
        <v>4.2200000000000001E-2</v>
      </c>
      <c r="D17">
        <v>2.5700000000000001E-2</v>
      </c>
      <c r="E17">
        <v>2.4899999999999999E-2</v>
      </c>
      <c r="F17">
        <f t="shared" si="0"/>
        <v>2.5300000000000003E-2</v>
      </c>
      <c r="G17">
        <f t="shared" si="1"/>
        <v>8.8000000000000023E-3</v>
      </c>
      <c r="H17">
        <f t="shared" si="2"/>
        <v>8.0000000000000002E-3</v>
      </c>
      <c r="I17">
        <f t="shared" si="3"/>
        <v>0.28561300000000006</v>
      </c>
      <c r="J17">
        <v>1.01</v>
      </c>
      <c r="K17" s="4">
        <f t="shared" si="4"/>
        <v>2.8278514851485155</v>
      </c>
    </row>
    <row r="18" spans="1:11" x14ac:dyDescent="0.25">
      <c r="A18" t="s">
        <v>60</v>
      </c>
      <c r="B18">
        <v>2.2499999999999999E-2</v>
      </c>
      <c r="C18">
        <v>6.1899999999999997E-2</v>
      </c>
      <c r="D18">
        <v>3.7100000000000001E-2</v>
      </c>
      <c r="E18">
        <v>3.5200000000000002E-2</v>
      </c>
      <c r="F18">
        <f t="shared" si="0"/>
        <v>3.9399999999999998E-2</v>
      </c>
      <c r="G18">
        <f t="shared" si="1"/>
        <v>1.4600000000000002E-2</v>
      </c>
      <c r="H18">
        <f t="shared" si="2"/>
        <v>1.2700000000000003E-2</v>
      </c>
      <c r="I18">
        <f t="shared" si="3"/>
        <v>0.44338999999999995</v>
      </c>
      <c r="J18">
        <v>0.92</v>
      </c>
      <c r="K18" s="4">
        <f t="shared" si="4"/>
        <v>4.8194565217391299</v>
      </c>
    </row>
    <row r="19" spans="1:11" x14ac:dyDescent="0.25">
      <c r="B19">
        <v>2.4E-2</v>
      </c>
      <c r="C19">
        <v>6.4000000000000001E-2</v>
      </c>
      <c r="D19">
        <v>3.8699999999999998E-2</v>
      </c>
      <c r="E19">
        <v>3.6900000000000002E-2</v>
      </c>
      <c r="F19">
        <f t="shared" si="0"/>
        <v>0.04</v>
      </c>
      <c r="G19">
        <f t="shared" si="1"/>
        <v>1.4699999999999998E-2</v>
      </c>
      <c r="H19">
        <f t="shared" si="2"/>
        <v>1.2900000000000002E-2</v>
      </c>
      <c r="I19">
        <f t="shared" si="3"/>
        <v>0.45033000000000001</v>
      </c>
      <c r="J19">
        <v>0.92</v>
      </c>
      <c r="K19" s="4">
        <f t="shared" si="4"/>
        <v>4.8948913043478264</v>
      </c>
    </row>
    <row r="20" spans="1:11" x14ac:dyDescent="0.25">
      <c r="A20" t="s">
        <v>9</v>
      </c>
      <c r="B20">
        <v>1.9300000000000001E-2</v>
      </c>
      <c r="C20">
        <v>9.3299999999999994E-2</v>
      </c>
      <c r="D20">
        <v>4.2000000000000003E-2</v>
      </c>
      <c r="E20">
        <v>3.8199999999999998E-2</v>
      </c>
      <c r="F20">
        <f t="shared" si="0"/>
        <v>7.3999999999999996E-2</v>
      </c>
      <c r="G20">
        <f t="shared" si="1"/>
        <v>2.2700000000000001E-2</v>
      </c>
      <c r="H20">
        <f t="shared" si="2"/>
        <v>1.8899999999999997E-2</v>
      </c>
      <c r="I20">
        <f t="shared" si="3"/>
        <v>0.8404299999999999</v>
      </c>
      <c r="J20">
        <v>1.52</v>
      </c>
      <c r="K20" s="4">
        <f t="shared" si="4"/>
        <v>5.5291447368421043</v>
      </c>
    </row>
    <row r="21" spans="1:11" x14ac:dyDescent="0.25">
      <c r="B21">
        <v>1.77E-2</v>
      </c>
      <c r="C21">
        <v>9.1399999999999995E-2</v>
      </c>
      <c r="D21">
        <v>0.04</v>
      </c>
      <c r="E21">
        <v>3.6200000000000003E-2</v>
      </c>
      <c r="F21">
        <f t="shared" si="0"/>
        <v>7.3699999999999988E-2</v>
      </c>
      <c r="G21">
        <f t="shared" si="1"/>
        <v>2.23E-2</v>
      </c>
      <c r="H21">
        <f t="shared" si="2"/>
        <v>1.8500000000000003E-2</v>
      </c>
      <c r="I21">
        <f t="shared" si="3"/>
        <v>0.8375229999999998</v>
      </c>
      <c r="J21">
        <v>1.52</v>
      </c>
      <c r="K21" s="4">
        <f t="shared" si="4"/>
        <v>5.5100197368421044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G4" sqref="G4:G13"/>
    </sheetView>
  </sheetViews>
  <sheetFormatPr defaultRowHeight="15" x14ac:dyDescent="0.25"/>
  <sheetData>
    <row r="1" spans="1:7" x14ac:dyDescent="0.25">
      <c r="A1" t="s">
        <v>68</v>
      </c>
    </row>
    <row r="2" spans="1:7" x14ac:dyDescent="0.25">
      <c r="A2" t="s">
        <v>0</v>
      </c>
      <c r="B2" t="s">
        <v>64</v>
      </c>
      <c r="C2" t="s">
        <v>65</v>
      </c>
      <c r="D2" t="s">
        <v>66</v>
      </c>
      <c r="E2" t="s">
        <v>22</v>
      </c>
    </row>
    <row r="3" spans="1:7" x14ac:dyDescent="0.25">
      <c r="A3" t="s">
        <v>67</v>
      </c>
      <c r="B3">
        <v>1.0999999999999999E-2</v>
      </c>
      <c r="C3">
        <v>1.0999999999999999E-2</v>
      </c>
      <c r="D3">
        <f>C3-$B$3</f>
        <v>0</v>
      </c>
      <c r="E3">
        <f>D3*$D$11</f>
        <v>0</v>
      </c>
    </row>
    <row r="4" spans="1:7" x14ac:dyDescent="0.25">
      <c r="A4" t="s">
        <v>69</v>
      </c>
      <c r="B4">
        <v>2.69</v>
      </c>
      <c r="C4">
        <v>0.123</v>
      </c>
      <c r="D4">
        <f t="shared" ref="D4:D9" si="0">C4-$B$3</f>
        <v>0.112</v>
      </c>
      <c r="E4">
        <f t="shared" ref="E4" si="1">D4*$D$11</f>
        <v>2.69</v>
      </c>
      <c r="G4" s="4">
        <f>D5*$D$11</f>
        <v>4.1310714285714285</v>
      </c>
    </row>
    <row r="5" spans="1:7" x14ac:dyDescent="0.25">
      <c r="A5">
        <v>81</v>
      </c>
      <c r="C5">
        <v>0.183</v>
      </c>
      <c r="D5">
        <f t="shared" si="0"/>
        <v>0.17199999999999999</v>
      </c>
      <c r="G5" s="4">
        <f>D17*$D$23</f>
        <v>3.9803252032520327</v>
      </c>
    </row>
    <row r="6" spans="1:7" x14ac:dyDescent="0.25">
      <c r="A6">
        <v>84</v>
      </c>
      <c r="C6">
        <v>0.25800000000000001</v>
      </c>
      <c r="D6">
        <f t="shared" si="0"/>
        <v>0.247</v>
      </c>
      <c r="G6" s="4">
        <f>D18*$D$23</f>
        <v>2.580650406504065</v>
      </c>
    </row>
    <row r="7" spans="1:7" x14ac:dyDescent="0.25">
      <c r="A7">
        <v>85</v>
      </c>
      <c r="C7">
        <v>6.9000000000000006E-2</v>
      </c>
      <c r="D7">
        <f t="shared" si="0"/>
        <v>5.800000000000001E-2</v>
      </c>
      <c r="G7" s="4">
        <f>D6*$D$11</f>
        <v>5.9324107142857141</v>
      </c>
    </row>
    <row r="8" spans="1:7" x14ac:dyDescent="0.25">
      <c r="A8">
        <v>87</v>
      </c>
      <c r="C8">
        <v>6.8000000000000005E-2</v>
      </c>
      <c r="D8">
        <f t="shared" si="0"/>
        <v>5.7000000000000009E-2</v>
      </c>
      <c r="G8" s="4">
        <f>D7*$D$11</f>
        <v>1.3930357142857146</v>
      </c>
    </row>
    <row r="9" spans="1:7" x14ac:dyDescent="0.25">
      <c r="A9">
        <v>89</v>
      </c>
      <c r="C9">
        <v>0.08</v>
      </c>
      <c r="D9">
        <f t="shared" si="0"/>
        <v>6.9000000000000006E-2</v>
      </c>
      <c r="G9" s="4">
        <f>E19*5</f>
        <v>20.339024390243907</v>
      </c>
    </row>
    <row r="10" spans="1:7" x14ac:dyDescent="0.25">
      <c r="G10" s="4">
        <f>D8*$D$11</f>
        <v>1.3690178571428573</v>
      </c>
    </row>
    <row r="11" spans="1:7" x14ac:dyDescent="0.25">
      <c r="C11" t="s">
        <v>70</v>
      </c>
      <c r="D11">
        <f>B4/D4</f>
        <v>24.017857142857142</v>
      </c>
      <c r="G11" s="4">
        <f>E20*11</f>
        <v>17.320975609756101</v>
      </c>
    </row>
    <row r="12" spans="1:7" x14ac:dyDescent="0.25">
      <c r="G12" s="4">
        <f>D9*$D$11</f>
        <v>1.657232142857143</v>
      </c>
    </row>
    <row r="13" spans="1:7" x14ac:dyDescent="0.25">
      <c r="A13" t="s">
        <v>71</v>
      </c>
      <c r="G13" s="4">
        <f>D21*$D$23</f>
        <v>0.61235772357723572</v>
      </c>
    </row>
    <row r="14" spans="1:7" x14ac:dyDescent="0.25">
      <c r="A14" t="s">
        <v>0</v>
      </c>
      <c r="B14" t="s">
        <v>64</v>
      </c>
      <c r="C14" t="s">
        <v>65</v>
      </c>
      <c r="D14" t="s">
        <v>66</v>
      </c>
      <c r="E14" t="s">
        <v>22</v>
      </c>
    </row>
    <row r="15" spans="1:7" x14ac:dyDescent="0.25">
      <c r="A15" t="s">
        <v>67</v>
      </c>
      <c r="B15">
        <v>8.0000000000000002E-3</v>
      </c>
      <c r="C15">
        <v>8.0000000000000002E-3</v>
      </c>
      <c r="D15">
        <f>C15-$B$15</f>
        <v>0</v>
      </c>
      <c r="E15">
        <f>D15*$D$23</f>
        <v>0</v>
      </c>
    </row>
    <row r="16" spans="1:7" x14ac:dyDescent="0.25">
      <c r="A16" t="s">
        <v>69</v>
      </c>
      <c r="B16">
        <v>2.69</v>
      </c>
      <c r="C16">
        <v>0.13100000000000001</v>
      </c>
      <c r="D16">
        <f t="shared" ref="D16:D21" si="2">C16-$B$15</f>
        <v>0.123</v>
      </c>
      <c r="E16">
        <f t="shared" ref="E16:E20" si="3">D16*$D$23</f>
        <v>2.69</v>
      </c>
    </row>
    <row r="17" spans="1:5" x14ac:dyDescent="0.25">
      <c r="A17">
        <v>82</v>
      </c>
      <c r="C17">
        <v>0.19</v>
      </c>
      <c r="D17">
        <f t="shared" si="2"/>
        <v>0.182</v>
      </c>
    </row>
    <row r="18" spans="1:5" x14ac:dyDescent="0.25">
      <c r="A18">
        <v>83</v>
      </c>
      <c r="C18">
        <v>0.126</v>
      </c>
      <c r="D18">
        <f t="shared" si="2"/>
        <v>0.11799999999999999</v>
      </c>
    </row>
    <row r="19" spans="1:5" x14ac:dyDescent="0.25">
      <c r="A19">
        <v>86</v>
      </c>
      <c r="B19" t="s">
        <v>72</v>
      </c>
      <c r="C19">
        <v>0.19400000000000001</v>
      </c>
      <c r="D19">
        <f t="shared" si="2"/>
        <v>0.186</v>
      </c>
      <c r="E19">
        <f t="shared" si="3"/>
        <v>4.067804878048781</v>
      </c>
    </row>
    <row r="20" spans="1:5" x14ac:dyDescent="0.25">
      <c r="A20">
        <v>88</v>
      </c>
      <c r="B20" t="s">
        <v>73</v>
      </c>
      <c r="C20">
        <v>0.08</v>
      </c>
      <c r="D20">
        <f t="shared" si="2"/>
        <v>7.2000000000000008E-2</v>
      </c>
      <c r="E20">
        <f t="shared" si="3"/>
        <v>1.5746341463414637</v>
      </c>
    </row>
    <row r="21" spans="1:5" x14ac:dyDescent="0.25">
      <c r="A21">
        <v>810</v>
      </c>
      <c r="C21">
        <v>3.5999999999999997E-2</v>
      </c>
      <c r="D21">
        <f t="shared" si="2"/>
        <v>2.7999999999999997E-2</v>
      </c>
    </row>
    <row r="23" spans="1:5" x14ac:dyDescent="0.25">
      <c r="C23" t="s">
        <v>70</v>
      </c>
      <c r="D23">
        <f>B16/D16</f>
        <v>21.869918699186993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SRF2</vt:lpstr>
      <vt:lpstr>SRF1</vt:lpstr>
      <vt:lpstr>DRP</vt:lpstr>
      <vt:lpstr>Sheet1</vt:lpstr>
      <vt:lpstr>chloro a</vt:lpstr>
      <vt:lpstr>NNN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Theresa Mendoza</cp:lastModifiedBy>
  <dcterms:created xsi:type="dcterms:W3CDTF">2015-07-24T09:45:24Z</dcterms:created>
  <dcterms:modified xsi:type="dcterms:W3CDTF">2017-09-12T22:27:37Z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ISdDocName">
    <vt:lpwstr>OTAGO663249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https://webcontrib.otago.ac.nz/cs/idcplg</vt:lpwstr>
  </property>
  <property fmtid="{D5CDD505-2E9C-101B-9397-08002B2CF9AE}" pid="5" name="DISdUser">
    <vt:lpwstr>hugge12p</vt:lpwstr>
  </property>
  <property fmtid="{D5CDD505-2E9C-101B-9397-08002B2CF9AE}" pid="6" name="DISdID">
    <vt:lpwstr>1373566</vt:lpwstr>
  </property>
  <property fmtid="{D5CDD505-2E9C-101B-9397-08002B2CF9AE}" pid="7" name="DISidcName">
    <vt:lpwstr>prodcontrib11g</vt:lpwstr>
  </property>
  <property fmtid="{D5CDD505-2E9C-101B-9397-08002B2CF9AE}" pid="8" name="DISTaskPaneUrl">
    <vt:lpwstr>https://webcontrib.otago.ac.nz/cs/idcplg?IdcService=DESKTOP_DOC_INFO&amp;dDocName=OTAGO663249&amp;dID=1373566&amp;ClientControlled=DocMan,taskpane&amp;coreContentOnly=1</vt:lpwstr>
  </property>
</Properties>
</file>