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Proportion" sheetId="1" r:id="rId1"/>
    <sheet name="Rate" sheetId="2" r:id="rId2"/>
    <sheet name="Standard deviation" sheetId="3" r:id="rId3"/>
  </sheets>
  <definedNames>
    <definedName name="_xlfn.CHISQ.INV" hidden="1">#NAME?</definedName>
    <definedName name="_xlfn.NORM.INV" hidden="1">#NAME?</definedName>
  </definedNames>
  <calcPr fullCalcOnLoad="1"/>
</workbook>
</file>

<file path=xl/sharedStrings.xml><?xml version="1.0" encoding="utf-8"?>
<sst xmlns="http://schemas.openxmlformats.org/spreadsheetml/2006/main" count="63" uniqueCount="59">
  <si>
    <t>Confidence Interval Calculator</t>
  </si>
  <si>
    <t>Plug your observed and total numbers into the single line below to get confidence intervals for a particular set of observations.</t>
  </si>
  <si>
    <t>EXACT METHOD</t>
  </si>
  <si>
    <t>Lo CL</t>
  </si>
  <si>
    <t>Hi CL</t>
  </si>
  <si>
    <t>This calculates an "exact confidence interval" for a proportion using Fisher's exact method.</t>
  </si>
  <si>
    <t>Numerator</t>
  </si>
  <si>
    <t>Denominator</t>
  </si>
  <si>
    <t>Conf Int</t>
  </si>
  <si>
    <t>page 117, equation 4.16</t>
  </si>
  <si>
    <t>Results have been validated against OpenEpi (Fisher's exact method)</t>
  </si>
  <si>
    <t>proportion</t>
  </si>
  <si>
    <t xml:space="preserve">Formula taken from </t>
  </si>
  <si>
    <r>
      <t xml:space="preserve">Armitage, P., Berry, G., &amp; Matthews, J. N. S. (2002). </t>
    </r>
    <r>
      <rPr>
        <i/>
        <sz val="10"/>
        <rFont val="Arial"/>
        <family val="2"/>
      </rPr>
      <t>Statistical methods in medical research (4th ed.)</t>
    </r>
    <r>
      <rPr>
        <sz val="10"/>
        <rFont val="Arial"/>
        <family val="0"/>
      </rPr>
      <t>. Wiley-Blackwell.</t>
    </r>
  </si>
  <si>
    <t>Formula for confidence interval</t>
  </si>
  <si>
    <t>Scale denominator</t>
  </si>
  <si>
    <t>from Kirkwood and Sterne (2003)</t>
  </si>
  <si>
    <t>Essential Medical Statistics (2nd ed.)</t>
  </si>
  <si>
    <t>Count</t>
  </si>
  <si>
    <t>rate</t>
  </si>
  <si>
    <t>low CI</t>
  </si>
  <si>
    <t>high CI</t>
  </si>
  <si>
    <t>confidence interval</t>
  </si>
  <si>
    <t>Select settings for denominator multiplier</t>
  </si>
  <si>
    <t>and width of confidence interval above.</t>
  </si>
  <si>
    <t>Enter count of number of events</t>
  </si>
  <si>
    <t>and denominator (person years at risk)</t>
  </si>
  <si>
    <t>below in green cells.</t>
  </si>
  <si>
    <t>n.b. does not work when count == 0</t>
  </si>
  <si>
    <t>"delta method" calculation of confidence interval.</t>
  </si>
  <si>
    <t>p. 238</t>
  </si>
  <si>
    <t>sample sd</t>
  </si>
  <si>
    <t>sample size</t>
  </si>
  <si>
    <t>lower CL</t>
  </si>
  <si>
    <t>upper CL</t>
  </si>
  <si>
    <t>CI width</t>
  </si>
  <si>
    <t>Handbook of Parametric and Nonparametric Statistical Procedures: Fourth Edition</t>
  </si>
  <si>
    <t>by David J. Sheskin</t>
  </si>
  <si>
    <t xml:space="preserve">These equations come from page 197-198 of Sheskin (reference below). </t>
  </si>
  <si>
    <t>From http://www.graphpad.com/faq/viewfaq.cfm?faq=1381</t>
  </si>
  <si>
    <t>Based on chi-squared distribution of standard deviations</t>
  </si>
  <si>
    <t>From Bland, M.J. (2000) An introduction to medical statistics, p. 132</t>
  </si>
  <si>
    <t>a</t>
  </si>
  <si>
    <t>b</t>
  </si>
  <si>
    <t>c</t>
  </si>
  <si>
    <t>From Armitage et al (2002) Statistical Methods in Medical Research, 4th ed., p. 150</t>
  </si>
  <si>
    <t>[Identical answer to a]</t>
  </si>
  <si>
    <t>Female</t>
  </si>
  <si>
    <t>Male</t>
  </si>
  <si>
    <t>Schizphrenia</t>
  </si>
  <si>
    <t>Mood</t>
  </si>
  <si>
    <t>Other</t>
  </si>
  <si>
    <t>n dp for %</t>
  </si>
  <si>
    <t>n dp for CI</t>
  </si>
  <si>
    <t>Check</t>
  </si>
  <si>
    <t>Proportion + 95% CI</t>
  </si>
  <si>
    <t>e.g. label</t>
  </si>
  <si>
    <t>These methods return confidence interval for a standard deviation based on sample data.</t>
  </si>
  <si>
    <t>Alter data in green cells below.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</si>
</sst>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%"/>
    <numFmt numFmtId="169" formatCode="0.0%"/>
    <numFmt numFmtId="170" formatCode="0.000%"/>
    <numFmt numFmtId="171" formatCode="0.000"/>
    <numFmt numFmtId="172" formatCode="0.0000000"/>
    <numFmt numFmtId="173" formatCode="0.000000"/>
    <numFmt numFmtId="174" formatCode="0.0000"/>
    <numFmt numFmtId="175" formatCode="0.00000000000000000%"/>
    <numFmt numFmtId="176" formatCode="0.0000%"/>
    <numFmt numFmtId="177" formatCode="0.00000000000000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" fontId="2" fillId="0" borderId="0" xfId="0" applyNumberFormat="1" applyFont="1" applyAlignment="1">
      <alignment/>
    </xf>
    <xf numFmtId="2" fontId="0" fillId="0" borderId="0" xfId="57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3" fillId="0" borderId="1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9" fontId="0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9" fontId="0" fillId="0" borderId="0" xfId="57" applyNumberFormat="1" applyAlignment="1">
      <alignment/>
    </xf>
    <xf numFmtId="0" fontId="0" fillId="0" borderId="0" xfId="0" applyAlignment="1">
      <alignment horizontal="left" indent="2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5.421875" style="0" customWidth="1"/>
    <col min="2" max="2" width="10.57421875" style="0" customWidth="1"/>
    <col min="3" max="3" width="13.00390625" style="0" customWidth="1"/>
    <col min="4" max="4" width="9.140625" style="20" customWidth="1"/>
    <col min="7" max="7" width="10.00390625" style="0" customWidth="1"/>
    <col min="8" max="8" width="9.28125" style="0" customWidth="1"/>
  </cols>
  <sheetData>
    <row r="1" spans="2:10" ht="12.75">
      <c r="B1" s="1" t="s">
        <v>0</v>
      </c>
      <c r="C1" s="2"/>
      <c r="E1" s="2"/>
      <c r="F1" s="4"/>
      <c r="G1" s="4"/>
      <c r="H1" s="4"/>
      <c r="I1" s="4"/>
      <c r="J1" s="7"/>
    </row>
    <row r="2" spans="2:10" ht="12.75">
      <c r="B2" s="19" t="s">
        <v>5</v>
      </c>
      <c r="C2" s="2"/>
      <c r="E2" s="2"/>
      <c r="F2" s="4"/>
      <c r="G2" s="4"/>
      <c r="H2" s="4"/>
      <c r="I2" s="4"/>
      <c r="J2" s="7"/>
    </row>
    <row r="3" spans="2:10" ht="12.75">
      <c r="B3" s="2" t="s">
        <v>1</v>
      </c>
      <c r="C3" s="2"/>
      <c r="E3" s="2"/>
      <c r="F3" s="4"/>
      <c r="G3" s="4"/>
      <c r="H3" s="4"/>
      <c r="I3" s="4"/>
      <c r="J3" s="7"/>
    </row>
    <row r="4" spans="2:10" ht="12.75">
      <c r="B4" s="2"/>
      <c r="C4" s="2"/>
      <c r="E4" s="2"/>
      <c r="F4" s="4"/>
      <c r="G4" s="4"/>
      <c r="H4" s="4"/>
      <c r="I4" s="4"/>
      <c r="J4" s="7"/>
    </row>
    <row r="5" spans="2:10" ht="12.75">
      <c r="B5" s="2" t="s">
        <v>12</v>
      </c>
      <c r="C5" s="2"/>
      <c r="E5" s="2"/>
      <c r="F5" s="4"/>
      <c r="G5" s="4"/>
      <c r="H5" s="4"/>
      <c r="I5" s="4"/>
      <c r="J5" s="7"/>
    </row>
    <row r="6" spans="2:10" ht="12.75">
      <c r="B6" s="23" t="s">
        <v>13</v>
      </c>
      <c r="C6" s="2"/>
      <c r="E6" s="2"/>
      <c r="F6" s="4"/>
      <c r="G6" s="4"/>
      <c r="H6" s="4"/>
      <c r="I6" s="4"/>
      <c r="J6" s="7"/>
    </row>
    <row r="7" spans="2:10" ht="12.75">
      <c r="B7" s="23" t="s">
        <v>9</v>
      </c>
      <c r="C7" s="2"/>
      <c r="E7" s="2"/>
      <c r="F7" s="4"/>
      <c r="G7" s="4"/>
      <c r="H7" s="4"/>
      <c r="I7" s="4"/>
      <c r="J7" s="7"/>
    </row>
    <row r="8" spans="3:10" ht="12.75">
      <c r="C8" s="2"/>
      <c r="E8" s="2"/>
      <c r="F8" s="4"/>
      <c r="G8" s="4"/>
      <c r="H8" s="4"/>
      <c r="I8" s="4"/>
      <c r="J8" s="7"/>
    </row>
    <row r="9" spans="2:10" ht="12.75">
      <c r="B9" s="23" t="s">
        <v>10</v>
      </c>
      <c r="C9" s="2"/>
      <c r="E9" s="2"/>
      <c r="F9" s="4"/>
      <c r="G9" s="4"/>
      <c r="H9" s="4"/>
      <c r="I9" s="4"/>
      <c r="J9" s="7"/>
    </row>
    <row r="10" spans="2:10" ht="12.75">
      <c r="B10" s="23"/>
      <c r="C10" s="2"/>
      <c r="E10" s="2"/>
      <c r="F10" s="4"/>
      <c r="G10" s="4"/>
      <c r="H10" s="4"/>
      <c r="I10" s="4"/>
      <c r="J10" s="7"/>
    </row>
    <row r="11" spans="2:10" ht="12.75">
      <c r="B11" s="23"/>
      <c r="C11" s="2"/>
      <c r="E11" s="2"/>
      <c r="F11" s="4"/>
      <c r="G11" s="4"/>
      <c r="H11" s="4"/>
      <c r="I11" s="4"/>
      <c r="J11" s="7"/>
    </row>
    <row r="12" spans="2:12" ht="12.75">
      <c r="B12" s="23"/>
      <c r="C12" s="2"/>
      <c r="E12" s="2"/>
      <c r="F12" s="4"/>
      <c r="G12" s="4"/>
      <c r="H12" s="4"/>
      <c r="I12" s="4"/>
      <c r="J12" s="7"/>
      <c r="K12" s="26" t="s">
        <v>52</v>
      </c>
      <c r="L12">
        <v>1</v>
      </c>
    </row>
    <row r="13" spans="2:12" ht="12.75">
      <c r="B13" s="23"/>
      <c r="C13" s="2"/>
      <c r="E13" s="2"/>
      <c r="F13" s="4"/>
      <c r="G13" s="4"/>
      <c r="H13" s="4"/>
      <c r="I13" s="4"/>
      <c r="J13" s="7"/>
      <c r="K13" s="26" t="s">
        <v>53</v>
      </c>
      <c r="L13">
        <v>1</v>
      </c>
    </row>
    <row r="14" spans="2:10" ht="12.75">
      <c r="B14" s="23"/>
      <c r="C14" s="2"/>
      <c r="E14" s="2"/>
      <c r="F14" s="4"/>
      <c r="G14" s="4"/>
      <c r="H14" s="4"/>
      <c r="I14" s="4"/>
      <c r="J14" s="7"/>
    </row>
    <row r="15" spans="6:11" ht="12.75">
      <c r="F15" s="5"/>
      <c r="G15" s="6" t="s">
        <v>2</v>
      </c>
      <c r="H15" s="7"/>
      <c r="I15" s="5"/>
      <c r="K15" s="26" t="s">
        <v>55</v>
      </c>
    </row>
    <row r="16" spans="3:9" ht="12.75">
      <c r="C16" s="2"/>
      <c r="E16" s="2"/>
      <c r="F16" s="3"/>
      <c r="G16" s="2"/>
      <c r="H16" s="4"/>
      <c r="I16" s="3"/>
    </row>
    <row r="17" spans="1:11" ht="13.5" thickBot="1">
      <c r="A17" t="s">
        <v>56</v>
      </c>
      <c r="B17" s="9" t="s">
        <v>6</v>
      </c>
      <c r="C17" s="9" t="s">
        <v>7</v>
      </c>
      <c r="D17" s="21" t="s">
        <v>8</v>
      </c>
      <c r="E17" s="8"/>
      <c r="F17" s="16" t="s">
        <v>11</v>
      </c>
      <c r="G17" s="8" t="s">
        <v>3</v>
      </c>
      <c r="H17" s="8" t="s">
        <v>4</v>
      </c>
      <c r="I17" s="17"/>
      <c r="J17" s="2"/>
      <c r="K17" s="15"/>
    </row>
    <row r="18" spans="1:11" ht="12.75">
      <c r="A18" s="26" t="s">
        <v>47</v>
      </c>
      <c r="B18" s="6">
        <v>179</v>
      </c>
      <c r="C18" s="10">
        <v>318</v>
      </c>
      <c r="D18" s="22">
        <v>0.95</v>
      </c>
      <c r="E18" s="11"/>
      <c r="F18" s="18">
        <f>B18/C18</f>
        <v>0.5628930817610063</v>
      </c>
      <c r="G18" s="12">
        <f>IF(B18=0,0,B18/(B18+(1+C18-B18)*FINV((1-D18)/IF(B18=C18,1,2),2*(1+C18-B18),2*B18)))</f>
        <v>0.5064307791018303</v>
      </c>
      <c r="H18" s="13">
        <f>IF(B18=C18,1,(B18+1)*FINV((1-D18)/IF(B18=0,1,2),2*(B18+1),2*(C18-B18))/(C18-B18+(B18+1)*FINV((1-D18)/IF(B18=0,1,2),2*(B18+1),2*(C18-B18))))</f>
        <v>0.6181728632453788</v>
      </c>
      <c r="I18" s="14"/>
      <c r="K18" t="str">
        <f>CONCATENATE(ROUND(F18*100,$L$12)," (",ROUND(G18*100,$L$13)," - ",ROUND(H18*100,$L$13),")")</f>
        <v>56.3 (50.6 - 61.8)</v>
      </c>
    </row>
    <row r="19" spans="1:11" ht="12.75">
      <c r="A19" s="26" t="s">
        <v>48</v>
      </c>
      <c r="B19" s="6">
        <v>139</v>
      </c>
      <c r="C19" s="10">
        <v>318</v>
      </c>
      <c r="D19" s="22">
        <v>0.95</v>
      </c>
      <c r="E19" s="11"/>
      <c r="F19" s="18">
        <f>B19/C19</f>
        <v>0.4371069182389937</v>
      </c>
      <c r="G19" s="12">
        <f>IF(B19=0,0,B19/(B19+(1+C19-B19)*FINV((1-D19)/IF(B19=C19,1,2),2*(1+C19-B19),2*B19)))</f>
        <v>0.38182713675462115</v>
      </c>
      <c r="H19" s="13">
        <f>IF(B19=C19,1,(B19+1)*FINV((1-D19)/IF(B19=0,1,2),2*(B19+1),2*(C19-B19))/(C19-B19+(B19+1)*FINV((1-D19)/IF(B19=0,1,2),2*(B19+1),2*(C19-B19))))</f>
        <v>0.4935692208981697</v>
      </c>
      <c r="K19" t="str">
        <f>CONCATENATE(ROUND(F19*100,$L$12)," (",ROUND(G19*100,$L$13)," - ",ROUND(H19*100,$L$13),")")</f>
        <v>43.7 (38.2 - 49.4)</v>
      </c>
    </row>
    <row r="20" spans="2:8" ht="12.75">
      <c r="B20" s="6"/>
      <c r="C20" s="10"/>
      <c r="D20" s="22"/>
      <c r="E20" s="11"/>
      <c r="F20" s="18"/>
      <c r="G20" s="12"/>
      <c r="H20" s="13"/>
    </row>
    <row r="21" spans="1:11" ht="12.75">
      <c r="A21" s="26" t="s">
        <v>49</v>
      </c>
      <c r="B21" s="6">
        <v>157</v>
      </c>
      <c r="C21" s="10">
        <v>318</v>
      </c>
      <c r="D21" s="22">
        <v>0.95</v>
      </c>
      <c r="E21" s="11"/>
      <c r="F21" s="18">
        <f>B21/C21</f>
        <v>0.4937106918238994</v>
      </c>
      <c r="G21" s="12">
        <f>IF(B21=0,0,B21/(B21+(1+C21-B21)*FINV((1-D21)/IF(B21=C21,1,2),2*(1+C21-B21),2*B21)))</f>
        <v>0.4374700212685884</v>
      </c>
      <c r="H21" s="13">
        <f>IF(B21=C21,1,(B21+1)*FINV((1-D21)/IF(B21=0,1,2),2*(B21+1),2*(C21-B21))/(C21-B21+(B21+1)*FINV((1-D21)/IF(B21=0,1,2),2*(B21+1),2*(C21-B21))))</f>
        <v>0.5500695815195087</v>
      </c>
      <c r="K21" t="str">
        <f>CONCATENATE(ROUND(F21*100,$L$12)," (",ROUND(G21*100,$L$13)," - ",ROUND(H21*100,$L$13),")")</f>
        <v>49.4 (43.7 - 55)</v>
      </c>
    </row>
    <row r="22" spans="1:11" ht="12.75">
      <c r="A22" s="26" t="s">
        <v>50</v>
      </c>
      <c r="B22" s="6">
        <v>129</v>
      </c>
      <c r="C22" s="10">
        <v>318</v>
      </c>
      <c r="D22" s="22">
        <v>0.95</v>
      </c>
      <c r="E22" s="11"/>
      <c r="F22" s="18">
        <f>B22/C22</f>
        <v>0.4056603773584906</v>
      </c>
      <c r="G22" s="12">
        <f>IF(B22=0,0,B22/(B22+(1+C22-B22)*FINV((1-D22)/IF(B22=C22,1,2),2*(1+C22-B22),2*B22)))</f>
        <v>0.35122276609639397</v>
      </c>
      <c r="H22" s="13">
        <f>IF(B22=C22,1,(B22+1)*FINV((1-D22)/IF(B22=0,1,2),2*(B22+1),2*(C22-B22))/(C22-B22+(B22+1)*FINV((1-D22)/IF(B22=0,1,2),2*(B22+1),2*(C22-B22))))</f>
        <v>0.4618724118209968</v>
      </c>
      <c r="K22" t="str">
        <f>CONCATENATE(ROUND(F22*100,$L$12)," (",ROUND(G22*100,$L$13)," - ",ROUND(H22*100,$L$13),")")</f>
        <v>40.6 (35.1 - 46.2)</v>
      </c>
    </row>
    <row r="23" spans="1:11" ht="12.75">
      <c r="A23" s="26" t="s">
        <v>51</v>
      </c>
      <c r="B23" s="6">
        <v>32</v>
      </c>
      <c r="C23" s="10">
        <v>318</v>
      </c>
      <c r="D23" s="22">
        <v>0.95</v>
      </c>
      <c r="E23" s="11"/>
      <c r="F23" s="18">
        <f>B23/C23</f>
        <v>0.10062893081761007</v>
      </c>
      <c r="G23" s="12">
        <f>IF(B23=0,0,B23/(B23+(1+C23-B23)*FINV((1-D23)/IF(B23=C23,1,2),2*(1+C23-B23),2*B23)))</f>
        <v>0.06985341673853575</v>
      </c>
      <c r="H23" s="13">
        <f>IF(B23=C23,1,(B23+1)*FINV((1-D23)/IF(B23=0,1,2),2*(B23+1),2*(C23-B23))/(C23-B23+(B23+1)*FINV((1-D23)/IF(B23=0,1,2),2*(B23+1),2*(C23-B23))))</f>
        <v>0.13908350284988683</v>
      </c>
      <c r="K23" t="str">
        <f>CONCATENATE(ROUND(F23*100,$L$12)," (",ROUND(G23*100,$L$13)," - ",ROUND(H23*100,$L$13),")")</f>
        <v>10.1 (7 - 13.9)</v>
      </c>
    </row>
    <row r="24" spans="2:8" ht="12.75">
      <c r="B24" s="6"/>
      <c r="C24" s="10"/>
      <c r="D24" s="22"/>
      <c r="E24" s="11"/>
      <c r="F24" s="18"/>
      <c r="G24" s="12"/>
      <c r="H24" s="13"/>
    </row>
    <row r="25" spans="1:11" ht="12.75">
      <c r="A25" s="26" t="s">
        <v>54</v>
      </c>
      <c r="B25" s="6">
        <v>159</v>
      </c>
      <c r="C25" s="10">
        <v>318</v>
      </c>
      <c r="D25" s="22">
        <v>0.95</v>
      </c>
      <c r="E25" s="11"/>
      <c r="F25" s="18">
        <f>B25/C25</f>
        <v>0.5</v>
      </c>
      <c r="G25" s="12">
        <f>IF(B25=0,0,B25/(B25+(1+C25-B25)*FINV((1-D25)/IF(B25=C25,1,2),2*(1+C25-B25),2*B25)))</f>
        <v>0.44369590631623257</v>
      </c>
      <c r="H25" s="13">
        <f>IF(B25=C25,1,(B25+1)*FINV((1-D25)/IF(B25=0,1,2),2*(B25+1),2*(C25-B25))/(C25-B25+(B25+1)*FINV((1-D25)/IF(B25=0,1,2),2*(B25+1),2*(C25-B25))))</f>
        <v>0.5563040936837674</v>
      </c>
      <c r="K25" t="str">
        <f>CONCATENATE(ROUND(F25*100,$L$12)," (",ROUND(G25*100,$L$13)," - ",ROUND(H25*100,$L$13),")")</f>
        <v>50 (44.4 - 55.6)</v>
      </c>
    </row>
    <row r="26" spans="2:8" ht="12.75">
      <c r="B26" s="6"/>
      <c r="C26" s="10"/>
      <c r="D26" s="22"/>
      <c r="E26" s="11"/>
      <c r="F26" s="18"/>
      <c r="G26" s="12"/>
      <c r="H26" s="13"/>
    </row>
    <row r="27" spans="2:8" ht="12.75">
      <c r="B27" s="6"/>
      <c r="C27" s="10"/>
      <c r="D27" s="22"/>
      <c r="E27" s="11"/>
      <c r="F27" s="18"/>
      <c r="G27" s="12"/>
      <c r="H27" s="13"/>
    </row>
    <row r="28" spans="2:8" ht="12.75">
      <c r="B28" s="6"/>
      <c r="C28" s="10"/>
      <c r="D28" s="22"/>
      <c r="E28" s="11"/>
      <c r="F28" s="18"/>
      <c r="G28" s="12"/>
      <c r="H28" s="13"/>
    </row>
    <row r="29" spans="2:8" ht="12.75">
      <c r="B29" s="6"/>
      <c r="C29" s="10"/>
      <c r="D29" s="22"/>
      <c r="E29" s="11"/>
      <c r="F29" s="18"/>
      <c r="G29" s="12"/>
      <c r="H29" s="1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2" max="3" width="12.7109375" style="0" customWidth="1"/>
    <col min="10" max="10" width="12.140625" style="0" bestFit="1" customWidth="1"/>
  </cols>
  <sheetData>
    <row r="1" spans="1:6" ht="12.75">
      <c r="A1" t="s">
        <v>14</v>
      </c>
      <c r="E1" s="27" t="s">
        <v>15</v>
      </c>
      <c r="F1" s="26" t="s">
        <v>22</v>
      </c>
    </row>
    <row r="2" spans="1:6" ht="12.75">
      <c r="A2" t="s">
        <v>16</v>
      </c>
      <c r="E2" s="25">
        <v>1000</v>
      </c>
      <c r="F2" s="25">
        <v>0.95</v>
      </c>
    </row>
    <row r="3" ht="12.75">
      <c r="A3" t="s">
        <v>17</v>
      </c>
    </row>
    <row r="4" ht="12.75">
      <c r="A4" t="s">
        <v>30</v>
      </c>
    </row>
    <row r="5" ht="12.75">
      <c r="A5" t="s">
        <v>29</v>
      </c>
    </row>
    <row r="7" spans="1:5" ht="12.75">
      <c r="A7" s="26" t="s">
        <v>25</v>
      </c>
      <c r="E7" s="26" t="s">
        <v>23</v>
      </c>
    </row>
    <row r="8" spans="1:5" ht="12.75">
      <c r="A8" s="26" t="s">
        <v>26</v>
      </c>
      <c r="E8" s="26" t="s">
        <v>24</v>
      </c>
    </row>
    <row r="9" ht="12.75">
      <c r="A9" s="26" t="s">
        <v>27</v>
      </c>
    </row>
    <row r="10" spans="1:4" ht="12.75">
      <c r="A10" s="26" t="s">
        <v>28</v>
      </c>
      <c r="D10" s="26"/>
    </row>
    <row r="12" spans="2:6" ht="12.75">
      <c r="B12" t="s">
        <v>18</v>
      </c>
      <c r="C12" t="s">
        <v>7</v>
      </c>
      <c r="D12" t="s">
        <v>19</v>
      </c>
      <c r="E12" t="s">
        <v>20</v>
      </c>
      <c r="F12" t="s">
        <v>21</v>
      </c>
    </row>
    <row r="13" spans="2:6" ht="12.75">
      <c r="B13" s="25">
        <v>13</v>
      </c>
      <c r="C13" s="25">
        <v>7427</v>
      </c>
      <c r="D13" s="24">
        <f>(B13/C13)*E$2</f>
        <v>1.7503702706341726</v>
      </c>
      <c r="E13" s="24">
        <f>EXP(LN(D13)-ABS(NORMINV((1-$F$2)/2,0,1))*1/SQRT(B13))</f>
        <v>1.0163635859890172</v>
      </c>
      <c r="F13" s="24">
        <f>EXP(LN(D13)+ABS(NORMINV((1-$F$2)/2,0,1))*1/SQRT(B13))</f>
        <v>3.0144685686850794</v>
      </c>
    </row>
    <row r="14" spans="2:6" ht="12.75">
      <c r="B14" s="25"/>
      <c r="C14" s="25"/>
      <c r="D14" s="24"/>
      <c r="E14" s="24"/>
      <c r="F14" s="24"/>
    </row>
    <row r="15" spans="2:6" ht="12.75">
      <c r="B15" s="25"/>
      <c r="C15" s="25"/>
      <c r="D15" s="24"/>
      <c r="E15" s="24"/>
      <c r="F15" s="24"/>
    </row>
    <row r="16" spans="2:6" ht="12.75">
      <c r="B16" s="25"/>
      <c r="C16" s="25"/>
      <c r="D16" s="24"/>
      <c r="E16" s="24"/>
      <c r="F16" s="24"/>
    </row>
    <row r="17" spans="2:6" ht="12.75">
      <c r="B17" s="25"/>
      <c r="C17" s="25"/>
      <c r="D17" s="24"/>
      <c r="E17" s="24"/>
      <c r="F17" s="24"/>
    </row>
    <row r="18" spans="2:6" ht="12.75">
      <c r="B18" s="25"/>
      <c r="C18" s="25"/>
      <c r="D18" s="24"/>
      <c r="E18" s="24"/>
      <c r="F18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1.00390625" style="0" bestFit="1" customWidth="1"/>
  </cols>
  <sheetData>
    <row r="1" ht="12.75">
      <c r="A1" t="s">
        <v>57</v>
      </c>
    </row>
    <row r="2" ht="12.75">
      <c r="A2" t="s">
        <v>58</v>
      </c>
    </row>
    <row r="3" spans="2:3" ht="12.75">
      <c r="B3" t="s">
        <v>35</v>
      </c>
      <c r="C3" s="25">
        <v>0.95</v>
      </c>
    </row>
    <row r="4" spans="2:3" ht="12.75">
      <c r="B4" t="s">
        <v>31</v>
      </c>
      <c r="C4" s="25">
        <v>4</v>
      </c>
    </row>
    <row r="5" spans="2:3" ht="12.75">
      <c r="B5" t="s">
        <v>32</v>
      </c>
      <c r="C5" s="25">
        <v>15</v>
      </c>
    </row>
    <row r="7" ht="12.75">
      <c r="D7" s="28" t="s">
        <v>40</v>
      </c>
    </row>
    <row r="8" spans="3:9" ht="12.75">
      <c r="C8" t="s">
        <v>33</v>
      </c>
      <c r="D8" t="s">
        <v>34</v>
      </c>
      <c r="H8" s="26"/>
      <c r="I8" s="26"/>
    </row>
    <row r="9" spans="2:4" ht="12.75">
      <c r="B9" s="26" t="s">
        <v>42</v>
      </c>
      <c r="C9">
        <f>SQRT((C5-1)/(CHIINV((1-C3)/2,C5-1)))*C4</f>
        <v>2.928506338875458</v>
      </c>
      <c r="D9">
        <f>SQRT((C5-1)/(CHIINV(1-(1-C3)/2,C5-1)))*C4</f>
        <v>6.308396049321652</v>
      </c>
    </row>
    <row r="10" spans="2:4" ht="12.75">
      <c r="B10" s="26" t="s">
        <v>43</v>
      </c>
      <c r="C10">
        <f>SQRT((C4^2*(C5-1))/(CHIINV((1-C3)/2,C5-1)))</f>
        <v>2.928506338875458</v>
      </c>
      <c r="D10">
        <f>SQRT((C4^2*(C5-1))/(CHIINV(1-(1-C3)/2,C5-1)))</f>
        <v>6.308396049321652</v>
      </c>
    </row>
    <row r="11" spans="2:4" ht="12.75">
      <c r="B11" s="26" t="s">
        <v>44</v>
      </c>
      <c r="C11">
        <f>C4-1.96*(C4/(SQRT(2*(C5-1))))</f>
        <v>2.518379265803829</v>
      </c>
      <c r="D11">
        <f>C4+1.96*(C4/(SQRT(2*(C5-1))))</f>
        <v>5.481620734196171</v>
      </c>
    </row>
    <row r="13" spans="1:2" ht="12.75">
      <c r="A13" s="26" t="s">
        <v>42</v>
      </c>
      <c r="B13" s="26" t="s">
        <v>39</v>
      </c>
    </row>
    <row r="14" ht="12.75">
      <c r="B14" t="s">
        <v>38</v>
      </c>
    </row>
    <row r="15" ht="12.75">
      <c r="B15" t="s">
        <v>36</v>
      </c>
    </row>
    <row r="16" ht="12.75">
      <c r="B16" t="s">
        <v>37</v>
      </c>
    </row>
    <row r="18" spans="1:2" ht="12.75">
      <c r="A18" s="26" t="s">
        <v>43</v>
      </c>
      <c r="B18" s="26" t="s">
        <v>45</v>
      </c>
    </row>
    <row r="19" ht="12.75">
      <c r="B19" s="26" t="s">
        <v>46</v>
      </c>
    </row>
    <row r="21" spans="1:2" ht="12.75">
      <c r="A21" s="26" t="s">
        <v>44</v>
      </c>
      <c r="B21" s="2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WSM&amp;HS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Amanda Bain</cp:lastModifiedBy>
  <dcterms:created xsi:type="dcterms:W3CDTF">2008-12-09T00:30:27Z</dcterms:created>
  <dcterms:modified xsi:type="dcterms:W3CDTF">2013-06-05T00:46:39Z</dcterms:modified>
  <cp:category/>
  <cp:version/>
  <cp:contentType/>
  <cp:contentStatus/>
</cp:coreProperties>
</file>