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DRP" sheetId="7" r:id="rId3"/>
    <sheet name="Macroalgae" sheetId="4" r:id="rId4"/>
    <sheet name="NNN" sheetId="6" r:id="rId5"/>
    <sheet name="Animals" sheetId="5" r:id="rId6"/>
    <sheet name="chloroa 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9" i="2"/>
  <c r="D8" i="2"/>
  <c r="D7" i="2"/>
  <c r="D6" i="2"/>
  <c r="D5" i="2"/>
  <c r="D4" i="2"/>
  <c r="D2" i="2"/>
  <c r="E14" i="7" l="1"/>
  <c r="E13" i="7"/>
  <c r="E12" i="7"/>
  <c r="E11" i="7"/>
  <c r="E10" i="7"/>
  <c r="E9" i="7"/>
  <c r="E8" i="7"/>
  <c r="E7" i="7"/>
  <c r="E6" i="7"/>
  <c r="E5" i="7"/>
  <c r="E4" i="7"/>
  <c r="E3" i="7"/>
  <c r="E2" i="7"/>
  <c r="C18" i="7"/>
  <c r="C17" i="7"/>
  <c r="C16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F8" i="6" l="1"/>
  <c r="E22" i="6"/>
  <c r="E21" i="6"/>
  <c r="E20" i="6"/>
  <c r="E19" i="6"/>
  <c r="F5" i="6"/>
  <c r="F4" i="6"/>
  <c r="F3" i="6"/>
  <c r="E15" i="6"/>
  <c r="D22" i="6"/>
  <c r="D8" i="6"/>
  <c r="F10" i="6" s="1"/>
  <c r="F7" i="6"/>
  <c r="F6" i="6"/>
  <c r="F2" i="6"/>
  <c r="F1" i="6"/>
  <c r="E3" i="6"/>
  <c r="D7" i="6"/>
  <c r="D21" i="6"/>
  <c r="D20" i="6"/>
  <c r="D19" i="6"/>
  <c r="D18" i="6"/>
  <c r="D17" i="6"/>
  <c r="D16" i="6"/>
  <c r="D15" i="6"/>
  <c r="C23" i="6" s="1"/>
  <c r="D14" i="6"/>
  <c r="D6" i="6"/>
  <c r="D5" i="6"/>
  <c r="D4" i="6"/>
  <c r="D3" i="6"/>
  <c r="C10" i="6" s="1"/>
  <c r="D2" i="6"/>
  <c r="E2" i="6" l="1"/>
  <c r="E14" i="6"/>
  <c r="L11" i="3"/>
  <c r="L10" i="3"/>
  <c r="L9" i="3"/>
  <c r="L8" i="3"/>
  <c r="L7" i="3"/>
  <c r="L6" i="3"/>
  <c r="L5" i="3"/>
  <c r="L4" i="3"/>
  <c r="L3" i="3"/>
  <c r="L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H21" i="3"/>
  <c r="G21" i="3"/>
  <c r="F21" i="3"/>
  <c r="I21" i="3" s="1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I20" i="3" l="1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</calcChain>
</file>

<file path=xl/sharedStrings.xml><?xml version="1.0" encoding="utf-8"?>
<sst xmlns="http://schemas.openxmlformats.org/spreadsheetml/2006/main" count="202" uniqueCount="129">
  <si>
    <t>site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</si>
  <si>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</si>
  <si>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</si>
  <si>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</si>
  <si>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</si>
  <si>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</si>
  <si>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</si>
  <si>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</si>
  <si>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</si>
  <si>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</si>
  <si>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</si>
  <si>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Weather</t>
  </si>
  <si>
    <t>Tide</t>
  </si>
  <si>
    <t>Unusual</t>
  </si>
  <si>
    <t>Surface</t>
  </si>
  <si>
    <t>Colour</t>
  </si>
  <si>
    <t>pH</t>
  </si>
  <si>
    <t>_</t>
  </si>
  <si>
    <t>est</t>
  </si>
  <si>
    <t>#89'</t>
  </si>
  <si>
    <t>Ca</t>
  </si>
  <si>
    <t>Vol</t>
  </si>
  <si>
    <t>chloro a</t>
  </si>
  <si>
    <t>10oC, light SSW, 0% ccv</t>
  </si>
  <si>
    <t>0936 low water</t>
  </si>
  <si>
    <t>none</t>
  </si>
  <si>
    <t>calm, sl ripples</t>
  </si>
  <si>
    <t>blue</t>
  </si>
  <si>
    <t>#81 and 2</t>
  </si>
  <si>
    <t>38.32/_</t>
  </si>
  <si>
    <t>11oC, south calm,0% ccv</t>
  </si>
  <si>
    <t>Saw dust litter</t>
  </si>
  <si>
    <t>green/blue</t>
  </si>
  <si>
    <t>37.429/_</t>
  </si>
  <si>
    <t>11oC,SW breeze, 0%ccv</t>
  </si>
  <si>
    <t>1025 close to low water</t>
  </si>
  <si>
    <t>broken glassd and plastics</t>
  </si>
  <si>
    <t>clear blue</t>
  </si>
  <si>
    <t>35.5/_</t>
  </si>
  <si>
    <t>12/13oC, 5-10 km/hr S, 2%ccv</t>
  </si>
  <si>
    <t>1130, flooding tide</t>
  </si>
  <si>
    <t xml:space="preserve">reasonably smooth, </t>
  </si>
  <si>
    <t>teal-green colour</t>
  </si>
  <si>
    <t>35.25/49.4</t>
  </si>
  <si>
    <t>12.5oC, 2% ccv</t>
  </si>
  <si>
    <t>1200, incoming tide,sig flow of water down the leith</t>
  </si>
  <si>
    <t>green film on the surface 2m from shore</t>
  </si>
  <si>
    <t>occasional leaf litter</t>
  </si>
  <si>
    <t>flat murky film</t>
  </si>
  <si>
    <t>pale green/grey</t>
  </si>
  <si>
    <t>35.66/49.20</t>
  </si>
  <si>
    <t>34.57/49.34</t>
  </si>
  <si>
    <t>9oC,calm,0%ccv</t>
  </si>
  <si>
    <t>0935, low tide</t>
  </si>
  <si>
    <t>mirror-like calm</t>
  </si>
  <si>
    <t>grey green</t>
  </si>
  <si>
    <t>8.4oC,5kph,NE,0% ccv</t>
  </si>
  <si>
    <t>stream like</t>
  </si>
  <si>
    <t>brown</t>
  </si>
  <si>
    <t>.194/0.289</t>
  </si>
  <si>
    <t>11.3oC, no wind or cloud</t>
  </si>
  <si>
    <t>1020, low tide almost out</t>
  </si>
  <si>
    <t>water v low, b discol and muddy</t>
  </si>
  <si>
    <t>clean</t>
  </si>
  <si>
    <t>6.5/6.78</t>
  </si>
  <si>
    <t>light westerly breeze</t>
  </si>
  <si>
    <t>very low tide</t>
  </si>
  <si>
    <t>lots of rocks and exposed seaweeds</t>
  </si>
  <si>
    <t>clear</t>
  </si>
  <si>
    <t>34.2/48.85</t>
  </si>
  <si>
    <t>Macrocytis</t>
  </si>
  <si>
    <t>Macrocytis(f)</t>
  </si>
  <si>
    <t>Red filamenteous(m)</t>
  </si>
  <si>
    <t>No sea lettuce</t>
  </si>
  <si>
    <t>worms(m)</t>
  </si>
  <si>
    <t>tube worms (m)</t>
  </si>
  <si>
    <t>Ulva sp (m)</t>
  </si>
  <si>
    <t>Macrocytis(s)</t>
  </si>
  <si>
    <t>Undaria(m)</t>
  </si>
  <si>
    <t xml:space="preserve">Flap jack(s) </t>
  </si>
  <si>
    <t>Incrusting sponge(s)</t>
  </si>
  <si>
    <t>Sea tulip (s)</t>
  </si>
  <si>
    <t>Paua (f)</t>
  </si>
  <si>
    <t>Duck billed  limpet(f)</t>
  </si>
  <si>
    <t>Red B gull (m)</t>
  </si>
  <si>
    <t>Bl B gull(s)</t>
  </si>
  <si>
    <t>Black shag f)</t>
  </si>
  <si>
    <t>Sea lettuce (f)</t>
  </si>
  <si>
    <t>Zig-zag weed (s)</t>
  </si>
  <si>
    <t>Macrocytis (s)</t>
  </si>
  <si>
    <t>Flap jack (s)</t>
  </si>
  <si>
    <t>Moss weed (s)</t>
  </si>
  <si>
    <t xml:space="preserve">Site </t>
  </si>
  <si>
    <t>Eb</t>
  </si>
  <si>
    <t>Es</t>
  </si>
  <si>
    <t>Ecorr</t>
  </si>
  <si>
    <t>NNN</t>
  </si>
  <si>
    <t>blank A</t>
  </si>
  <si>
    <t>St A</t>
  </si>
  <si>
    <t>f</t>
  </si>
  <si>
    <t>blank b</t>
  </si>
  <si>
    <t>St b</t>
  </si>
  <si>
    <t>1out11</t>
  </si>
  <si>
    <t>DRP</t>
  </si>
  <si>
    <t>Blank</t>
  </si>
  <si>
    <t>St</t>
  </si>
  <si>
    <t>10ut 10</t>
  </si>
  <si>
    <t>F</t>
  </si>
  <si>
    <t>38.90/_</t>
  </si>
  <si>
    <t>37.99/_</t>
  </si>
  <si>
    <t>36.03/_</t>
  </si>
  <si>
    <t>37.72/52.86</t>
  </si>
  <si>
    <t>38.16/52.64</t>
  </si>
  <si>
    <t>37.0/52.79</t>
  </si>
  <si>
    <t>0.12/0.31</t>
  </si>
  <si>
    <t>7.0/7.26</t>
  </si>
  <si>
    <t>36.59/52.27</t>
  </si>
  <si>
    <t>ripple</t>
  </si>
  <si>
    <t>Site</t>
  </si>
  <si>
    <t>temp</t>
  </si>
  <si>
    <t>sal</t>
  </si>
  <si>
    <t>sal adj</t>
  </si>
  <si>
    <t>cond</t>
  </si>
  <si>
    <t>cond adj</t>
  </si>
  <si>
    <t>cod adj</t>
  </si>
  <si>
    <t>DO mg/L</t>
  </si>
  <si>
    <t>DO %</t>
  </si>
  <si>
    <t>turb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</si>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</sst>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2" fontId="0" fillId="0" borderId="0" xfId="0" applyNumberForma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theme/theme1.xml" Type="http://schemas.openxmlformats.org/officeDocument/2006/relationships/theme" Id="rId8"></Relationship><Relationship Target="worksheets/sheet3.xml" Type="http://schemas.openxmlformats.org/officeDocument/2006/relationships/worksheet" Id="rId3"></Relationship><Relationship Target="worksheets/sheet7.xml" Type="http://schemas.openxmlformats.org/officeDocument/2006/relationships/worksheet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calcChain.xml" Type="http://schemas.openxmlformats.org/officeDocument/2006/relationships/calcChain" Id="rId11"></Relationship><Relationship Target="worksheets/sheet5.xml" Type="http://schemas.openxmlformats.org/officeDocument/2006/relationships/worksheet" Id="rId5"></Relationship><Relationship Target="sharedStrings.xml" Type="http://schemas.openxmlformats.org/officeDocument/2006/relationships/sharedStrings" Id="rId10"></Relationship><Relationship Target="worksheets/sheet4.xml" Type="http://schemas.openxmlformats.org/officeDocument/2006/relationships/worksheet" Id="rId4"></Relationship><Relationship Target="styles.xml" Type="http://schemas.openxmlformats.org/officeDocument/2006/relationships/styles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B2" sqref="B2:P11"/>
    </sheetView>
  </sheetViews>
  <sheetFormatPr defaultRowHeight="15" x14ac:dyDescent="0.25"/>
  <cols>
    <col min="2" max="2" width="10.85546875" customWidth="1"/>
    <col min="5" max="5" width="11.28515625" customWidth="1"/>
    <col min="6" max="6" width="11" customWidth="1"/>
  </cols>
  <sheetData>
    <row r="1" spans="1:17" x14ac:dyDescent="0.25">
      <c r="A1" t="s">
        <v>118</v>
      </c>
      <c r="B1" t="s">
        <v>119</v>
      </c>
      <c r="C1" t="s">
        <v>120</v>
      </c>
      <c r="D1" s="6" t="s">
        <v>121</v>
      </c>
      <c r="E1" t="s">
        <v>122</v>
      </c>
      <c r="F1" t="s">
        <v>123</v>
      </c>
      <c r="G1" t="s">
        <v>122</v>
      </c>
      <c r="H1" t="s">
        <v>124</v>
      </c>
      <c r="I1" t="s">
        <v>125</v>
      </c>
      <c r="J1" t="s">
        <v>126</v>
      </c>
      <c r="K1" t="s">
        <v>16</v>
      </c>
      <c r="L1" t="s">
        <v>127</v>
      </c>
      <c r="M1" t="s">
        <v>22</v>
      </c>
      <c r="N1" t="s">
        <v>96</v>
      </c>
      <c r="O1" t="s">
        <v>103</v>
      </c>
      <c r="P1" t="s">
        <v>128</v>
      </c>
    </row>
    <row r="2" spans="1:17" x14ac:dyDescent="0.25">
      <c r="A2" t="s">
        <v>28</v>
      </c>
      <c r="B2" s="4">
        <v>11.5</v>
      </c>
      <c r="C2" s="4">
        <v>33.799999999999997</v>
      </c>
      <c r="D2" s="4">
        <f>C2*1.015</f>
        <v>34.306999999999995</v>
      </c>
      <c r="E2" s="4" t="s">
        <v>29</v>
      </c>
      <c r="F2" s="4" t="s">
        <v>108</v>
      </c>
      <c r="G2" s="4"/>
      <c r="H2" s="4"/>
      <c r="I2" s="4">
        <v>9.49</v>
      </c>
      <c r="J2" s="4">
        <v>106.7</v>
      </c>
      <c r="K2" s="4">
        <v>7.58</v>
      </c>
      <c r="L2" s="4">
        <v>1.95</v>
      </c>
      <c r="M2" s="4">
        <v>2.2963676470588235</v>
      </c>
      <c r="N2" s="4">
        <v>2.9056540084388187</v>
      </c>
      <c r="O2" s="4">
        <v>0.46159659310878837</v>
      </c>
      <c r="P2" s="4">
        <v>1</v>
      </c>
    </row>
    <row r="3" spans="1:17" x14ac:dyDescent="0.25">
      <c r="A3" t="s">
        <v>2</v>
      </c>
      <c r="B3" s="4"/>
      <c r="C3" s="4"/>
      <c r="D3" s="4"/>
      <c r="E3" s="4"/>
      <c r="F3" s="4"/>
      <c r="G3" s="4"/>
      <c r="H3" s="4"/>
      <c r="I3" s="4"/>
      <c r="J3" s="4"/>
      <c r="K3" s="4">
        <v>7.79</v>
      </c>
      <c r="L3" s="4">
        <v>1.77</v>
      </c>
      <c r="M3" s="4">
        <v>1.0225169491525421</v>
      </c>
      <c r="N3" s="4">
        <v>2.9056540084388187</v>
      </c>
      <c r="O3" s="4">
        <v>0.44549438637243527</v>
      </c>
      <c r="P3" s="4">
        <v>1</v>
      </c>
    </row>
    <row r="4" spans="1:17" x14ac:dyDescent="0.25">
      <c r="A4" t="s">
        <v>3</v>
      </c>
      <c r="B4" s="4">
        <v>10.5</v>
      </c>
      <c r="C4" s="4">
        <v>33.9</v>
      </c>
      <c r="D4" s="4">
        <f>C4*1.015</f>
        <v>34.408499999999997</v>
      </c>
      <c r="E4" s="4" t="s">
        <v>33</v>
      </c>
      <c r="F4" s="4" t="s">
        <v>109</v>
      </c>
      <c r="G4" s="4"/>
      <c r="H4" s="4"/>
      <c r="I4" s="4">
        <v>8.11</v>
      </c>
      <c r="J4" s="4">
        <v>90.3</v>
      </c>
      <c r="K4" s="4">
        <v>7.84</v>
      </c>
      <c r="L4" s="4">
        <v>1.5</v>
      </c>
      <c r="M4" s="4">
        <v>1.0914909638554215</v>
      </c>
      <c r="N4" s="4">
        <v>2.5779166666666664</v>
      </c>
      <c r="O4" s="4">
        <v>0.5421076267905538</v>
      </c>
      <c r="P4" s="4">
        <v>25</v>
      </c>
    </row>
    <row r="5" spans="1:17" x14ac:dyDescent="0.25">
      <c r="A5" t="s">
        <v>4</v>
      </c>
      <c r="B5" s="4">
        <v>9.9</v>
      </c>
      <c r="C5" s="4">
        <v>33.200000000000003</v>
      </c>
      <c r="D5" s="4">
        <f>C5*1.015</f>
        <v>33.698</v>
      </c>
      <c r="E5" s="4" t="s">
        <v>38</v>
      </c>
      <c r="F5" s="4" t="s">
        <v>110</v>
      </c>
      <c r="G5" s="4"/>
      <c r="H5" s="4"/>
      <c r="I5" s="4">
        <v>9.3800000000000008</v>
      </c>
      <c r="J5" s="4">
        <v>100.1</v>
      </c>
      <c r="K5" s="4">
        <v>7.88</v>
      </c>
      <c r="L5" s="4">
        <v>7.58</v>
      </c>
      <c r="M5" s="4">
        <v>3.5768937500000004</v>
      </c>
      <c r="N5" s="4">
        <v>1.8829999999999996</v>
      </c>
      <c r="O5" s="4">
        <v>0.92319318621757651</v>
      </c>
      <c r="P5" s="4">
        <v>24</v>
      </c>
    </row>
    <row r="6" spans="1:17" x14ac:dyDescent="0.25">
      <c r="A6" t="s">
        <v>5</v>
      </c>
      <c r="B6" s="4">
        <v>10.1</v>
      </c>
      <c r="C6" s="4">
        <v>32.1</v>
      </c>
      <c r="D6" s="4">
        <f t="shared" ref="D6:D11" si="0">C6*1.07</f>
        <v>34.347000000000001</v>
      </c>
      <c r="E6" s="4" t="s">
        <v>43</v>
      </c>
      <c r="F6" s="4" t="s">
        <v>111</v>
      </c>
      <c r="G6" s="4"/>
      <c r="H6" s="4"/>
      <c r="I6" s="4">
        <v>9.58</v>
      </c>
      <c r="J6" s="4">
        <v>104</v>
      </c>
      <c r="K6" s="4" t="s">
        <v>17</v>
      </c>
      <c r="L6" s="4">
        <v>1.67</v>
      </c>
      <c r="M6" s="4">
        <v>0.92877749999999981</v>
      </c>
      <c r="N6" s="4">
        <v>1.6588333333333332</v>
      </c>
      <c r="O6" s="4">
        <v>0.61188385598141704</v>
      </c>
      <c r="P6" s="4">
        <v>0</v>
      </c>
    </row>
    <row r="7" spans="1:17" x14ac:dyDescent="0.25">
      <c r="A7" t="s">
        <v>6</v>
      </c>
      <c r="B7" s="4">
        <v>10.6</v>
      </c>
      <c r="C7" s="4">
        <v>32</v>
      </c>
      <c r="D7" s="4">
        <f t="shared" si="0"/>
        <v>34.24</v>
      </c>
      <c r="E7" s="4" t="s">
        <v>50</v>
      </c>
      <c r="F7" s="4" t="s">
        <v>112</v>
      </c>
      <c r="G7" s="4"/>
      <c r="H7" s="4"/>
      <c r="I7" s="4">
        <v>10.09</v>
      </c>
      <c r="J7" s="4">
        <v>110.1</v>
      </c>
      <c r="K7" s="4" t="s">
        <v>17</v>
      </c>
      <c r="L7" s="4">
        <v>3.52</v>
      </c>
      <c r="M7" s="4">
        <v>2.004185064935065</v>
      </c>
      <c r="N7" s="4">
        <v>2.7694514767932485</v>
      </c>
      <c r="O7" s="4">
        <v>0.6333534649632212</v>
      </c>
      <c r="P7" s="4">
        <v>42</v>
      </c>
    </row>
    <row r="8" spans="1:17" x14ac:dyDescent="0.25">
      <c r="A8" t="s">
        <v>7</v>
      </c>
      <c r="B8" s="4">
        <v>9.3000000000000007</v>
      </c>
      <c r="C8" s="4">
        <v>32.1</v>
      </c>
      <c r="D8" s="4">
        <f t="shared" si="0"/>
        <v>34.347000000000001</v>
      </c>
      <c r="E8" s="4" t="s">
        <v>51</v>
      </c>
      <c r="F8" s="4" t="s">
        <v>113</v>
      </c>
      <c r="G8" s="4"/>
      <c r="H8" s="4"/>
      <c r="I8" s="4">
        <v>8.23</v>
      </c>
      <c r="J8" s="4">
        <v>88.8</v>
      </c>
      <c r="K8" s="4">
        <v>7.79</v>
      </c>
      <c r="L8" s="4">
        <v>2.61</v>
      </c>
      <c r="M8" s="4">
        <v>1.0721186440677966</v>
      </c>
      <c r="N8" s="4">
        <v>2.9283544303797466</v>
      </c>
      <c r="O8" s="4">
        <v>0.48843360433604344</v>
      </c>
      <c r="P8" s="4">
        <v>19</v>
      </c>
    </row>
    <row r="9" spans="1:17" x14ac:dyDescent="0.25">
      <c r="A9" t="s">
        <v>8</v>
      </c>
      <c r="B9" s="4">
        <v>7.8</v>
      </c>
      <c r="C9" s="4">
        <v>0.1</v>
      </c>
      <c r="D9" s="4">
        <f t="shared" si="0"/>
        <v>0.10700000000000001</v>
      </c>
      <c r="E9" s="4" t="s">
        <v>59</v>
      </c>
      <c r="F9" s="4" t="s">
        <v>114</v>
      </c>
      <c r="G9" s="4"/>
      <c r="H9" s="4"/>
      <c r="I9" s="4">
        <v>11.88</v>
      </c>
      <c r="J9" s="4">
        <v>100.2</v>
      </c>
      <c r="K9" s="4">
        <v>8.3800000000000008</v>
      </c>
      <c r="L9" s="4">
        <v>5.46</v>
      </c>
      <c r="M9" s="4">
        <v>1.0465408163265306</v>
      </c>
      <c r="N9" s="4">
        <v>18.000583333333331</v>
      </c>
      <c r="O9" s="4">
        <v>1.0090716221447931</v>
      </c>
      <c r="P9" s="4">
        <v>300</v>
      </c>
      <c r="Q9" t="s">
        <v>18</v>
      </c>
    </row>
    <row r="10" spans="1:17" x14ac:dyDescent="0.25">
      <c r="A10" t="s">
        <v>9</v>
      </c>
      <c r="B10" s="4">
        <v>8.4</v>
      </c>
      <c r="C10" s="4">
        <v>4.3</v>
      </c>
      <c r="D10" s="4">
        <f t="shared" si="0"/>
        <v>4.601</v>
      </c>
      <c r="E10" s="4" t="s">
        <v>64</v>
      </c>
      <c r="F10" s="4" t="s">
        <v>115</v>
      </c>
      <c r="G10" s="4"/>
      <c r="H10" s="4"/>
      <c r="I10" s="4">
        <v>9.26</v>
      </c>
      <c r="J10" s="4">
        <v>66.2</v>
      </c>
      <c r="K10" s="4">
        <v>8.11</v>
      </c>
      <c r="L10" s="4">
        <v>15.07</v>
      </c>
      <c r="M10" s="4">
        <v>4.0132500000000002</v>
      </c>
      <c r="N10" s="4">
        <v>42.165700000000001</v>
      </c>
      <c r="O10" s="4">
        <v>15.4</v>
      </c>
      <c r="P10" s="4">
        <v>450</v>
      </c>
      <c r="Q10" t="s">
        <v>18</v>
      </c>
    </row>
    <row r="11" spans="1:17" x14ac:dyDescent="0.25">
      <c r="A11" t="s">
        <v>10</v>
      </c>
      <c r="B11" s="4">
        <v>9.5</v>
      </c>
      <c r="C11" s="4">
        <v>31.7</v>
      </c>
      <c r="D11" s="4">
        <f t="shared" si="0"/>
        <v>33.919000000000004</v>
      </c>
      <c r="E11" s="4" t="s">
        <v>69</v>
      </c>
      <c r="F11" s="4" t="s">
        <v>116</v>
      </c>
      <c r="G11" s="4"/>
      <c r="H11" s="4"/>
      <c r="I11" s="4">
        <v>8.85</v>
      </c>
      <c r="J11" s="4">
        <v>94.1</v>
      </c>
      <c r="K11" s="4">
        <v>7.67</v>
      </c>
      <c r="L11" s="4">
        <v>1.9</v>
      </c>
      <c r="M11" s="4">
        <v>1.2113107142857142</v>
      </c>
      <c r="N11" s="4">
        <v>2.5651476793248946</v>
      </c>
      <c r="O11" s="4">
        <v>0.71923190089043754</v>
      </c>
      <c r="P11" s="4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" sqref="F2:F12"/>
    </sheetView>
  </sheetViews>
  <sheetFormatPr defaultRowHeight="15" x14ac:dyDescent="0.25"/>
  <cols>
    <col min="2" max="2" width="29" customWidth="1"/>
    <col min="3" max="3" width="46.7109375" customWidth="1"/>
    <col min="4" max="4" width="36.42578125" customWidth="1"/>
    <col min="5" max="5" width="19.42578125" customWidth="1"/>
    <col min="6" max="6" width="16.7109375" customWidth="1"/>
  </cols>
  <sheetData>
    <row r="1" spans="1:6" x14ac:dyDescent="0.25">
      <c r="A1" t="s">
        <v>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25">
      <c r="A2" t="s">
        <v>1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</row>
    <row r="3" spans="1:6" x14ac:dyDescent="0.25">
      <c r="A3" t="s">
        <v>2</v>
      </c>
    </row>
    <row r="4" spans="1:6" x14ac:dyDescent="0.25">
      <c r="A4" t="s">
        <v>3</v>
      </c>
      <c r="B4" t="s">
        <v>30</v>
      </c>
      <c r="C4">
        <v>1007</v>
      </c>
      <c r="D4" t="s">
        <v>31</v>
      </c>
      <c r="E4" t="s">
        <v>26</v>
      </c>
      <c r="F4" t="s">
        <v>32</v>
      </c>
    </row>
    <row r="5" spans="1:6" x14ac:dyDescent="0.25">
      <c r="A5" t="s">
        <v>4</v>
      </c>
      <c r="B5" t="s">
        <v>34</v>
      </c>
      <c r="C5" t="s">
        <v>35</v>
      </c>
      <c r="D5" t="s">
        <v>36</v>
      </c>
      <c r="E5" t="s">
        <v>117</v>
      </c>
      <c r="F5" t="s">
        <v>37</v>
      </c>
    </row>
    <row r="6" spans="1:6" x14ac:dyDescent="0.25">
      <c r="A6" t="s">
        <v>5</v>
      </c>
      <c r="B6" t="s">
        <v>39</v>
      </c>
      <c r="C6" t="s">
        <v>40</v>
      </c>
      <c r="E6" t="s">
        <v>41</v>
      </c>
      <c r="F6" t="s">
        <v>42</v>
      </c>
    </row>
    <row r="7" spans="1:6" x14ac:dyDescent="0.25">
      <c r="A7" t="s">
        <v>6</v>
      </c>
      <c r="B7" t="s">
        <v>44</v>
      </c>
      <c r="C7" t="s">
        <v>45</v>
      </c>
      <c r="D7" t="s">
        <v>46</v>
      </c>
      <c r="E7" t="s">
        <v>48</v>
      </c>
      <c r="F7" t="s">
        <v>49</v>
      </c>
    </row>
    <row r="8" spans="1:6" x14ac:dyDescent="0.25">
      <c r="D8" t="s">
        <v>47</v>
      </c>
    </row>
    <row r="9" spans="1:6" x14ac:dyDescent="0.25">
      <c r="A9" t="s">
        <v>7</v>
      </c>
      <c r="B9" t="s">
        <v>52</v>
      </c>
      <c r="C9" t="s">
        <v>53</v>
      </c>
      <c r="D9" t="s">
        <v>17</v>
      </c>
      <c r="E9" t="s">
        <v>54</v>
      </c>
      <c r="F9" t="s">
        <v>55</v>
      </c>
    </row>
    <row r="10" spans="1:6" x14ac:dyDescent="0.25">
      <c r="A10" t="s">
        <v>8</v>
      </c>
      <c r="B10" t="s">
        <v>56</v>
      </c>
      <c r="C10">
        <v>1000</v>
      </c>
      <c r="D10" t="s">
        <v>17</v>
      </c>
      <c r="E10" t="s">
        <v>57</v>
      </c>
      <c r="F10" t="s">
        <v>58</v>
      </c>
    </row>
    <row r="11" spans="1:6" x14ac:dyDescent="0.25">
      <c r="A11" t="s">
        <v>9</v>
      </c>
      <c r="B11" t="s">
        <v>60</v>
      </c>
      <c r="C11" t="s">
        <v>61</v>
      </c>
      <c r="D11" t="s">
        <v>62</v>
      </c>
      <c r="E11" t="s">
        <v>63</v>
      </c>
      <c r="F11" t="s">
        <v>37</v>
      </c>
    </row>
    <row r="12" spans="1:6" x14ac:dyDescent="0.25">
      <c r="A12" t="s">
        <v>10</v>
      </c>
      <c r="B12" t="s">
        <v>65</v>
      </c>
      <c r="C12" t="s">
        <v>66</v>
      </c>
      <c r="D12" t="s">
        <v>67</v>
      </c>
      <c r="E12" t="s">
        <v>68</v>
      </c>
      <c r="F1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93</v>
      </c>
      <c r="C1" t="s">
        <v>94</v>
      </c>
      <c r="D1" t="s">
        <v>95</v>
      </c>
      <c r="E1" t="s">
        <v>103</v>
      </c>
    </row>
    <row r="2" spans="1:5" x14ac:dyDescent="0.25">
      <c r="A2" t="s">
        <v>104</v>
      </c>
      <c r="B2">
        <v>1.2E-2</v>
      </c>
      <c r="C2">
        <v>1.2E-2</v>
      </c>
      <c r="D2">
        <f>C2-$B$2</f>
        <v>0</v>
      </c>
      <c r="E2">
        <f>D2*$C$18</f>
        <v>0</v>
      </c>
    </row>
    <row r="3" spans="1:5" x14ac:dyDescent="0.25">
      <c r="A3" t="s">
        <v>105</v>
      </c>
      <c r="B3">
        <v>1.7330000000000001</v>
      </c>
      <c r="C3">
        <v>0.29899999999999999</v>
      </c>
      <c r="D3">
        <f t="shared" ref="D3:D14" si="0">C3-$B$2</f>
        <v>0.28699999999999998</v>
      </c>
      <c r="E3" s="4">
        <f t="shared" ref="E3:E14" si="1">D3*$C$18</f>
        <v>1.5404444444444445</v>
      </c>
    </row>
    <row r="4" spans="1:5" x14ac:dyDescent="0.25">
      <c r="B4">
        <v>3.4660000000000002</v>
      </c>
      <c r="C4">
        <v>0.75</v>
      </c>
      <c r="D4">
        <f t="shared" si="0"/>
        <v>0.73799999999999999</v>
      </c>
      <c r="E4" s="4">
        <f t="shared" si="1"/>
        <v>3.9611428571428577</v>
      </c>
    </row>
    <row r="5" spans="1:5" x14ac:dyDescent="0.25">
      <c r="A5" t="s">
        <v>28</v>
      </c>
      <c r="C5">
        <v>9.8000000000000004E-2</v>
      </c>
      <c r="D5">
        <f t="shared" si="0"/>
        <v>8.6000000000000007E-2</v>
      </c>
      <c r="E5" s="4">
        <f t="shared" si="1"/>
        <v>0.46159659310878837</v>
      </c>
    </row>
    <row r="6" spans="1:5" x14ac:dyDescent="0.25">
      <c r="A6" t="s">
        <v>2</v>
      </c>
      <c r="C6">
        <v>9.5000000000000001E-2</v>
      </c>
      <c r="D6">
        <f t="shared" si="0"/>
        <v>8.3000000000000004E-2</v>
      </c>
      <c r="E6" s="4">
        <f t="shared" si="1"/>
        <v>0.44549438637243527</v>
      </c>
    </row>
    <row r="7" spans="1:5" x14ac:dyDescent="0.25">
      <c r="A7" t="s">
        <v>3</v>
      </c>
      <c r="C7">
        <v>0.113</v>
      </c>
      <c r="D7">
        <f t="shared" si="0"/>
        <v>0.10100000000000001</v>
      </c>
      <c r="E7" s="4">
        <f t="shared" si="1"/>
        <v>0.5421076267905538</v>
      </c>
    </row>
    <row r="8" spans="1:5" x14ac:dyDescent="0.25">
      <c r="A8" t="s">
        <v>4</v>
      </c>
      <c r="C8">
        <v>0.184</v>
      </c>
      <c r="D8">
        <f t="shared" si="0"/>
        <v>0.17199999999999999</v>
      </c>
      <c r="E8" s="4">
        <f t="shared" si="1"/>
        <v>0.92319318621757651</v>
      </c>
    </row>
    <row r="9" spans="1:5" x14ac:dyDescent="0.25">
      <c r="A9" t="s">
        <v>5</v>
      </c>
      <c r="C9">
        <v>0.126</v>
      </c>
      <c r="D9">
        <f t="shared" si="0"/>
        <v>0.114</v>
      </c>
      <c r="E9" s="4">
        <f t="shared" si="1"/>
        <v>0.61188385598141704</v>
      </c>
    </row>
    <row r="10" spans="1:5" x14ac:dyDescent="0.25">
      <c r="A10" t="s">
        <v>6</v>
      </c>
      <c r="C10">
        <v>0.13</v>
      </c>
      <c r="D10">
        <f t="shared" si="0"/>
        <v>0.11800000000000001</v>
      </c>
      <c r="E10" s="4">
        <f t="shared" si="1"/>
        <v>0.6333534649632212</v>
      </c>
    </row>
    <row r="11" spans="1:5" x14ac:dyDescent="0.25">
      <c r="A11" t="s">
        <v>7</v>
      </c>
      <c r="C11">
        <v>0.10299999999999999</v>
      </c>
      <c r="D11">
        <f t="shared" si="0"/>
        <v>9.0999999999999998E-2</v>
      </c>
      <c r="E11" s="4">
        <f t="shared" si="1"/>
        <v>0.48843360433604344</v>
      </c>
    </row>
    <row r="12" spans="1:5" x14ac:dyDescent="0.25">
      <c r="A12" t="s">
        <v>8</v>
      </c>
      <c r="C12">
        <v>0.2</v>
      </c>
      <c r="D12">
        <f t="shared" si="0"/>
        <v>0.188</v>
      </c>
      <c r="E12" s="4">
        <f t="shared" si="1"/>
        <v>1.0090716221447931</v>
      </c>
    </row>
    <row r="13" spans="1:5" x14ac:dyDescent="0.25">
      <c r="A13" t="s">
        <v>9</v>
      </c>
      <c r="B13" t="s">
        <v>106</v>
      </c>
      <c r="C13">
        <v>0.29899999999999999</v>
      </c>
      <c r="D13">
        <f t="shared" si="0"/>
        <v>0.28699999999999998</v>
      </c>
      <c r="E13" s="4">
        <f t="shared" si="1"/>
        <v>1.5404444444444445</v>
      </c>
    </row>
    <row r="14" spans="1:5" x14ac:dyDescent="0.25">
      <c r="A14" t="s">
        <v>10</v>
      </c>
      <c r="C14">
        <v>0.14599999999999999</v>
      </c>
      <c r="D14">
        <f t="shared" si="0"/>
        <v>0.13399999999999998</v>
      </c>
      <c r="E14" s="4">
        <f t="shared" si="1"/>
        <v>0.71923190089043754</v>
      </c>
    </row>
    <row r="16" spans="1:5" x14ac:dyDescent="0.25">
      <c r="B16" t="s">
        <v>107</v>
      </c>
      <c r="C16">
        <f>B3/D3</f>
        <v>6.038327526132405</v>
      </c>
    </row>
    <row r="17" spans="3:3" x14ac:dyDescent="0.25">
      <c r="C17">
        <f>B4/D4</f>
        <v>4.6964769647696478</v>
      </c>
    </row>
    <row r="18" spans="3:3" x14ac:dyDescent="0.25">
      <c r="C18">
        <f>AVERAGE(C16:C17)</f>
        <v>5.3674022454510268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8" sqref="I8"/>
    </sheetView>
  </sheetViews>
  <sheetFormatPr defaultRowHeight="15" x14ac:dyDescent="0.25"/>
  <cols>
    <col min="2" max="2" width="13.28515625" customWidth="1"/>
    <col min="3" max="3" width="20.42578125" customWidth="1"/>
    <col min="4" max="4" width="14" customWidth="1"/>
    <col min="5" max="5" width="23.140625" customWidth="1"/>
    <col min="6" max="6" width="11" customWidth="1"/>
    <col min="7" max="7" width="13.7109375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87</v>
      </c>
      <c r="C2" t="s">
        <v>88</v>
      </c>
      <c r="D2" t="s">
        <v>89</v>
      </c>
      <c r="E2" t="s">
        <v>72</v>
      </c>
      <c r="F2" t="s">
        <v>90</v>
      </c>
      <c r="G2" t="s">
        <v>91</v>
      </c>
    </row>
    <row r="3" spans="1:7" x14ac:dyDescent="0.25">
      <c r="A3" t="s">
        <v>2</v>
      </c>
    </row>
    <row r="4" spans="1:7" x14ac:dyDescent="0.25">
      <c r="A4" t="s">
        <v>3</v>
      </c>
      <c r="B4" t="s">
        <v>76</v>
      </c>
      <c r="C4" s="5" t="s">
        <v>77</v>
      </c>
      <c r="D4" s="5" t="s">
        <v>78</v>
      </c>
      <c r="E4" t="s">
        <v>79</v>
      </c>
    </row>
    <row r="5" spans="1:7" x14ac:dyDescent="0.25">
      <c r="A5" t="s">
        <v>4</v>
      </c>
    </row>
    <row r="6" spans="1:7" x14ac:dyDescent="0.25">
      <c r="A6" t="s">
        <v>5</v>
      </c>
      <c r="B6" t="s">
        <v>71</v>
      </c>
      <c r="C6" t="s">
        <v>72</v>
      </c>
      <c r="D6" t="s">
        <v>73</v>
      </c>
    </row>
    <row r="7" spans="1:7" x14ac:dyDescent="0.25">
      <c r="A7" t="s">
        <v>6</v>
      </c>
    </row>
    <row r="8" spans="1:7" x14ac:dyDescent="0.25">
      <c r="A8" t="s">
        <v>7</v>
      </c>
    </row>
    <row r="9" spans="1:7" x14ac:dyDescent="0.25">
      <c r="A9" t="s">
        <v>8</v>
      </c>
    </row>
    <row r="10" spans="1:7" x14ac:dyDescent="0.25">
      <c r="A10" t="s">
        <v>9</v>
      </c>
    </row>
    <row r="11" spans="1:7" x14ac:dyDescent="0.25">
      <c r="A11" t="s">
        <v>10</v>
      </c>
      <c r="B11" s="5" t="s">
        <v>70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" sqref="F1:F10"/>
    </sheetView>
  </sheetViews>
  <sheetFormatPr defaultRowHeight="15" x14ac:dyDescent="0.25"/>
  <sheetData>
    <row r="1" spans="1:6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>
        <f>D4*$C$10</f>
        <v>2.9056540084388187</v>
      </c>
    </row>
    <row r="2" spans="1:6" x14ac:dyDescent="0.25">
      <c r="A2" t="s">
        <v>97</v>
      </c>
      <c r="B2">
        <v>2.1999999999999999E-2</v>
      </c>
      <c r="C2">
        <v>2.1999999999999999E-2</v>
      </c>
      <c r="D2">
        <f>C2-$B$2</f>
        <v>0</v>
      </c>
      <c r="E2">
        <f>D2*$C$10</f>
        <v>0</v>
      </c>
      <c r="F2">
        <f>D5*$C$10</f>
        <v>2.9056540084388187</v>
      </c>
    </row>
    <row r="3" spans="1:6" x14ac:dyDescent="0.25">
      <c r="A3" t="s">
        <v>98</v>
      </c>
      <c r="B3">
        <v>5.38</v>
      </c>
      <c r="C3">
        <v>0.25900000000000001</v>
      </c>
      <c r="D3">
        <f t="shared" ref="D3:D8" si="0">C3-$B$2</f>
        <v>0.23700000000000002</v>
      </c>
      <c r="E3">
        <f t="shared" ref="E3" si="1">D3*$C$10</f>
        <v>5.38</v>
      </c>
      <c r="F3">
        <f>D16*$C$23</f>
        <v>2.5779166666666664</v>
      </c>
    </row>
    <row r="4" spans="1:6" x14ac:dyDescent="0.25">
      <c r="A4">
        <v>81</v>
      </c>
      <c r="C4">
        <v>0.15</v>
      </c>
      <c r="D4">
        <f t="shared" si="0"/>
        <v>0.128</v>
      </c>
      <c r="F4">
        <f>D17*$C$23</f>
        <v>1.8829999999999996</v>
      </c>
    </row>
    <row r="5" spans="1:6" x14ac:dyDescent="0.25">
      <c r="A5">
        <v>82</v>
      </c>
      <c r="C5">
        <v>0.15</v>
      </c>
      <c r="D5">
        <f t="shared" si="0"/>
        <v>0.128</v>
      </c>
      <c r="F5">
        <f>D18*$C$23</f>
        <v>1.6588333333333332</v>
      </c>
    </row>
    <row r="6" spans="1:6" x14ac:dyDescent="0.25">
      <c r="A6">
        <v>86</v>
      </c>
      <c r="C6">
        <v>0.14399999999999999</v>
      </c>
      <c r="D6">
        <f t="shared" si="0"/>
        <v>0.122</v>
      </c>
      <c r="F6">
        <f>D6*$C$10</f>
        <v>2.7694514767932485</v>
      </c>
    </row>
    <row r="7" spans="1:6" x14ac:dyDescent="0.25">
      <c r="A7">
        <v>87</v>
      </c>
      <c r="C7">
        <v>0.151</v>
      </c>
      <c r="D7">
        <f t="shared" si="0"/>
        <v>0.129</v>
      </c>
      <c r="F7">
        <f>D7*$C$10</f>
        <v>2.9283544303797466</v>
      </c>
    </row>
    <row r="8" spans="1:6" x14ac:dyDescent="0.25">
      <c r="A8">
        <v>810</v>
      </c>
      <c r="C8">
        <v>0.13500000000000001</v>
      </c>
      <c r="D8">
        <f t="shared" si="0"/>
        <v>0.11300000000000002</v>
      </c>
      <c r="F8">
        <f>E19*11</f>
        <v>18.000583333333331</v>
      </c>
    </row>
    <row r="9" spans="1:6" x14ac:dyDescent="0.25">
      <c r="F9">
        <v>42.165700000000001</v>
      </c>
    </row>
    <row r="10" spans="1:6" x14ac:dyDescent="0.25">
      <c r="B10" t="s">
        <v>99</v>
      </c>
      <c r="C10">
        <f>B3/D3</f>
        <v>22.700421940928269</v>
      </c>
      <c r="F10">
        <f>D8*$C$10</f>
        <v>2.5651476793248946</v>
      </c>
    </row>
    <row r="13" spans="1:6" x14ac:dyDescent="0.25">
      <c r="A13" t="s">
        <v>92</v>
      </c>
      <c r="B13" t="s">
        <v>93</v>
      </c>
      <c r="C13" t="s">
        <v>94</v>
      </c>
      <c r="D13" t="s">
        <v>95</v>
      </c>
      <c r="E13" t="s">
        <v>96</v>
      </c>
    </row>
    <row r="14" spans="1:6" x14ac:dyDescent="0.25">
      <c r="A14" t="s">
        <v>100</v>
      </c>
      <c r="B14">
        <v>0.02</v>
      </c>
      <c r="C14">
        <v>0.02</v>
      </c>
      <c r="D14">
        <f>C14-$B$14</f>
        <v>0</v>
      </c>
      <c r="E14">
        <f>D14*$C$23</f>
        <v>0</v>
      </c>
    </row>
    <row r="15" spans="1:6" x14ac:dyDescent="0.25">
      <c r="A15" t="s">
        <v>101</v>
      </c>
      <c r="B15">
        <v>5.38</v>
      </c>
      <c r="C15">
        <v>0.26</v>
      </c>
      <c r="D15">
        <f t="shared" ref="D15:D22" si="2">C15-$B$14</f>
        <v>0.24000000000000002</v>
      </c>
      <c r="E15">
        <f t="shared" ref="E15:E22" si="3">D15*$C$23</f>
        <v>5.38</v>
      </c>
    </row>
    <row r="16" spans="1:6" x14ac:dyDescent="0.25">
      <c r="A16">
        <v>83</v>
      </c>
      <c r="C16">
        <v>0.13500000000000001</v>
      </c>
      <c r="D16">
        <f t="shared" si="2"/>
        <v>0.115</v>
      </c>
    </row>
    <row r="17" spans="1:5" x14ac:dyDescent="0.25">
      <c r="A17">
        <v>84</v>
      </c>
      <c r="C17">
        <v>0.104</v>
      </c>
      <c r="D17">
        <f t="shared" si="2"/>
        <v>8.3999999999999991E-2</v>
      </c>
    </row>
    <row r="18" spans="1:5" x14ac:dyDescent="0.25">
      <c r="A18">
        <v>85</v>
      </c>
      <c r="C18">
        <v>9.4E-2</v>
      </c>
      <c r="D18">
        <f t="shared" si="2"/>
        <v>7.3999999999999996E-2</v>
      </c>
    </row>
    <row r="19" spans="1:5" x14ac:dyDescent="0.25">
      <c r="A19">
        <v>88</v>
      </c>
      <c r="B19" t="s">
        <v>102</v>
      </c>
      <c r="C19">
        <v>9.2999999999999999E-2</v>
      </c>
      <c r="D19">
        <f t="shared" si="2"/>
        <v>7.2999999999999995E-2</v>
      </c>
      <c r="E19">
        <f t="shared" si="3"/>
        <v>1.6364166666666664</v>
      </c>
    </row>
    <row r="20" spans="1:5" x14ac:dyDescent="0.25">
      <c r="A20">
        <v>88</v>
      </c>
      <c r="C20">
        <v>1.3</v>
      </c>
      <c r="D20">
        <f t="shared" si="2"/>
        <v>1.28</v>
      </c>
      <c r="E20">
        <f t="shared" si="3"/>
        <v>28.693333333333332</v>
      </c>
    </row>
    <row r="21" spans="1:5" x14ac:dyDescent="0.25">
      <c r="A21">
        <v>89</v>
      </c>
      <c r="B21" t="s">
        <v>102</v>
      </c>
      <c r="C21">
        <v>0.191</v>
      </c>
      <c r="D21">
        <f t="shared" si="2"/>
        <v>0.17100000000000001</v>
      </c>
      <c r="E21">
        <f t="shared" si="3"/>
        <v>3.83325</v>
      </c>
    </row>
    <row r="22" spans="1:5" x14ac:dyDescent="0.25">
      <c r="A22">
        <v>89</v>
      </c>
      <c r="C22">
        <v>2.254</v>
      </c>
      <c r="D22">
        <f t="shared" si="2"/>
        <v>2.234</v>
      </c>
      <c r="E22">
        <f t="shared" si="3"/>
        <v>50.078833333333328</v>
      </c>
    </row>
    <row r="23" spans="1:5" x14ac:dyDescent="0.25">
      <c r="B23" t="s">
        <v>99</v>
      </c>
      <c r="C23">
        <f>B15/D15</f>
        <v>22.416666666666664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7" sqref="J7"/>
    </sheetView>
  </sheetViews>
  <sheetFormatPr defaultRowHeight="15" x14ac:dyDescent="0.25"/>
  <cols>
    <col min="2" max="2" width="19.140625" customWidth="1"/>
    <col min="3" max="3" width="14.85546875" customWidth="1"/>
    <col min="5" max="5" width="19.140625" customWidth="1"/>
    <col min="6" max="6" width="12.85546875" customWidth="1"/>
    <col min="7" max="7" width="16.140625" customWidth="1"/>
    <col min="8" max="8" width="12.425781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  <c r="B4" t="s">
        <v>80</v>
      </c>
      <c r="C4" t="s">
        <v>81</v>
      </c>
      <c r="D4" t="s">
        <v>82</v>
      </c>
      <c r="E4" t="s">
        <v>83</v>
      </c>
      <c r="F4" t="s">
        <v>84</v>
      </c>
      <c r="G4" t="s">
        <v>85</v>
      </c>
      <c r="H4" t="s">
        <v>86</v>
      </c>
    </row>
    <row r="5" spans="1:8" x14ac:dyDescent="0.25">
      <c r="A5" t="s">
        <v>4</v>
      </c>
      <c r="B5" t="s">
        <v>74</v>
      </c>
      <c r="C5" t="s">
        <v>75</v>
      </c>
    </row>
    <row r="6" spans="1:8" x14ac:dyDescent="0.25">
      <c r="A6" t="s">
        <v>5</v>
      </c>
    </row>
    <row r="7" spans="1:8" x14ac:dyDescent="0.25">
      <c r="A7" t="s">
        <v>6</v>
      </c>
    </row>
    <row r="8" spans="1:8" x14ac:dyDescent="0.25">
      <c r="A8" t="s">
        <v>7</v>
      </c>
    </row>
    <row r="9" spans="1:8" x14ac:dyDescent="0.25">
      <c r="A9" t="s">
        <v>8</v>
      </c>
    </row>
    <row r="10" spans="1:8" x14ac:dyDescent="0.25">
      <c r="A10" t="s">
        <v>9</v>
      </c>
    </row>
    <row r="11" spans="1:8" x14ac:dyDescent="0.25">
      <c r="A11" t="s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25" sqref="G25"/>
    </sheetView>
  </sheetViews>
  <sheetFormatPr defaultRowHeight="15" x14ac:dyDescent="0.25"/>
  <sheetData>
    <row r="1" spans="1:12" x14ac:dyDescent="0.25">
      <c r="I1" t="s">
        <v>20</v>
      </c>
      <c r="J1" t="s">
        <v>21</v>
      </c>
      <c r="K1" t="s">
        <v>22</v>
      </c>
    </row>
    <row r="2" spans="1:12" x14ac:dyDescent="0.25">
      <c r="A2" s="1" t="s">
        <v>1</v>
      </c>
      <c r="B2">
        <v>0.1045</v>
      </c>
      <c r="C2">
        <v>0.1338</v>
      </c>
      <c r="D2">
        <v>0.12620000000000001</v>
      </c>
      <c r="E2">
        <v>0.126</v>
      </c>
      <c r="F2">
        <f>C2-B2</f>
        <v>2.9300000000000007E-2</v>
      </c>
      <c r="G2">
        <f>D2-B2</f>
        <v>2.1700000000000011E-2</v>
      </c>
      <c r="H2">
        <f>E2-B2</f>
        <v>2.1500000000000005E-2</v>
      </c>
      <c r="I2">
        <f>11.85*F2-1.54*G2-0.08*H2</f>
        <v>0.31206700000000004</v>
      </c>
      <c r="J2">
        <v>1.36</v>
      </c>
      <c r="K2">
        <f>I2*10/J2</f>
        <v>2.2946102941176472</v>
      </c>
      <c r="L2">
        <f>AVERAGE(K2:K3)</f>
        <v>2.2963676470588235</v>
      </c>
    </row>
    <row r="3" spans="1:12" x14ac:dyDescent="0.25">
      <c r="A3" s="2"/>
      <c r="B3">
        <v>0.1</v>
      </c>
      <c r="C3">
        <v>0.1293</v>
      </c>
      <c r="D3">
        <v>0.12139999999999999</v>
      </c>
      <c r="E3">
        <v>0.12130000000000001</v>
      </c>
      <c r="F3">
        <f t="shared" ref="F3:F19" si="0">C3-B3</f>
        <v>2.9299999999999993E-2</v>
      </c>
      <c r="G3">
        <f t="shared" ref="G3:G19" si="1">D3-B3</f>
        <v>2.1399999999999988E-2</v>
      </c>
      <c r="H3">
        <f t="shared" ref="H3:H19" si="2">E3-B3</f>
        <v>2.1299999999999999E-2</v>
      </c>
      <c r="I3">
        <f t="shared" ref="I3:I19" si="3">11.85*F3-1.54*G3-0.08*H3</f>
        <v>0.31254499999999996</v>
      </c>
      <c r="J3">
        <v>1.36</v>
      </c>
      <c r="K3">
        <f t="shared" ref="K3:K21" si="4">I3*10/J3</f>
        <v>2.2981249999999998</v>
      </c>
      <c r="L3">
        <f>AVERAGE(K4:K5)</f>
        <v>1.0225169491525421</v>
      </c>
    </row>
    <row r="4" spans="1:12" x14ac:dyDescent="0.25">
      <c r="A4" s="2" t="s">
        <v>2</v>
      </c>
      <c r="B4">
        <v>1.21E-2</v>
      </c>
      <c r="C4">
        <v>2.8199999999999999E-2</v>
      </c>
      <c r="D4">
        <v>1.9099999999999999E-2</v>
      </c>
      <c r="E4">
        <v>1.72E-2</v>
      </c>
      <c r="F4">
        <f t="shared" si="0"/>
        <v>1.61E-2</v>
      </c>
      <c r="G4">
        <f t="shared" si="1"/>
        <v>6.9999999999999993E-3</v>
      </c>
      <c r="H4">
        <f t="shared" si="2"/>
        <v>5.1000000000000004E-3</v>
      </c>
      <c r="I4">
        <f t="shared" si="3"/>
        <v>0.17959699999999998</v>
      </c>
      <c r="J4">
        <v>1.77</v>
      </c>
      <c r="K4">
        <f t="shared" si="4"/>
        <v>1.0146723163841807</v>
      </c>
      <c r="L4">
        <f>AVERAGE(K6:K7)</f>
        <v>1.0914909638554215</v>
      </c>
    </row>
    <row r="5" spans="1:12" x14ac:dyDescent="0.25">
      <c r="A5" s="2"/>
      <c r="B5">
        <v>1.37E-2</v>
      </c>
      <c r="C5">
        <v>3.0099999999999998E-2</v>
      </c>
      <c r="D5">
        <v>2.12E-2</v>
      </c>
      <c r="E5">
        <v>1.89E-2</v>
      </c>
      <c r="F5">
        <f t="shared" si="0"/>
        <v>1.6399999999999998E-2</v>
      </c>
      <c r="G5">
        <f t="shared" si="1"/>
        <v>7.4999999999999997E-3</v>
      </c>
      <c r="H5">
        <f t="shared" si="2"/>
        <v>5.1999999999999998E-3</v>
      </c>
      <c r="I5">
        <f t="shared" si="3"/>
        <v>0.18237399999999995</v>
      </c>
      <c r="J5">
        <v>1.77</v>
      </c>
      <c r="K5">
        <f t="shared" si="4"/>
        <v>1.0303615819209035</v>
      </c>
      <c r="L5">
        <f>AVERAGE(K8:K9)</f>
        <v>3.5768937500000004</v>
      </c>
    </row>
    <row r="6" spans="1:12" x14ac:dyDescent="0.25">
      <c r="A6" s="2" t="s">
        <v>3</v>
      </c>
      <c r="B6">
        <v>7.4000000000000003E-3</v>
      </c>
      <c r="C6">
        <v>2.35E-2</v>
      </c>
      <c r="D6">
        <v>1.29E-2</v>
      </c>
      <c r="E6">
        <v>1.11E-2</v>
      </c>
      <c r="F6">
        <f t="shared" si="0"/>
        <v>1.61E-2</v>
      </c>
      <c r="G6">
        <f t="shared" si="1"/>
        <v>5.4999999999999997E-3</v>
      </c>
      <c r="H6">
        <f t="shared" si="2"/>
        <v>3.7000000000000002E-3</v>
      </c>
      <c r="I6">
        <f t="shared" si="3"/>
        <v>0.18201899999999999</v>
      </c>
      <c r="J6">
        <v>1.66</v>
      </c>
      <c r="K6">
        <f t="shared" si="4"/>
        <v>1.0964999999999998</v>
      </c>
      <c r="L6">
        <f>AVERAGE(K10:K11)</f>
        <v>0.92877749999999981</v>
      </c>
    </row>
    <row r="7" spans="1:12" x14ac:dyDescent="0.25">
      <c r="A7" s="2"/>
      <c r="B7">
        <v>8.6E-3</v>
      </c>
      <c r="C7">
        <v>2.46E-2</v>
      </c>
      <c r="D7">
        <v>1.44E-2</v>
      </c>
      <c r="E7">
        <v>1.2500000000000001E-2</v>
      </c>
      <c r="F7">
        <f t="shared" si="0"/>
        <v>1.6E-2</v>
      </c>
      <c r="G7">
        <f t="shared" si="1"/>
        <v>5.7999999999999996E-3</v>
      </c>
      <c r="H7">
        <f t="shared" si="2"/>
        <v>3.9000000000000007E-3</v>
      </c>
      <c r="I7">
        <f t="shared" si="3"/>
        <v>0.18035599999999999</v>
      </c>
      <c r="J7">
        <v>1.66</v>
      </c>
      <c r="K7">
        <f t="shared" si="4"/>
        <v>1.0864819277108433</v>
      </c>
      <c r="L7">
        <f>AVERAGE(K12:K13)</f>
        <v>2.004185064935065</v>
      </c>
    </row>
    <row r="8" spans="1:12" x14ac:dyDescent="0.25">
      <c r="A8" s="2" t="s">
        <v>4</v>
      </c>
      <c r="B8">
        <v>1.2500000000000001E-2</v>
      </c>
      <c r="C8">
        <v>3.7900000000000003E-2</v>
      </c>
      <c r="D8">
        <v>2.1399999999999999E-2</v>
      </c>
      <c r="E8">
        <v>1.9199999999999998E-2</v>
      </c>
      <c r="F8">
        <f t="shared" si="0"/>
        <v>2.5400000000000002E-2</v>
      </c>
      <c r="G8">
        <f t="shared" si="1"/>
        <v>8.8999999999999982E-3</v>
      </c>
      <c r="H8">
        <f t="shared" si="2"/>
        <v>6.6999999999999976E-3</v>
      </c>
      <c r="I8">
        <f t="shared" si="3"/>
        <v>0.28674800000000006</v>
      </c>
      <c r="J8">
        <v>0.8</v>
      </c>
      <c r="K8">
        <f t="shared" si="4"/>
        <v>3.5843500000000006</v>
      </c>
      <c r="L8">
        <f>AVERAGE(K14:K15)</f>
        <v>1.0721186440677966</v>
      </c>
    </row>
    <row r="9" spans="1:12" x14ac:dyDescent="0.25">
      <c r="A9" s="2"/>
      <c r="B9">
        <v>1.11E-2</v>
      </c>
      <c r="C9">
        <v>3.6400000000000002E-2</v>
      </c>
      <c r="D9">
        <v>0.02</v>
      </c>
      <c r="E9">
        <v>1.7899999999999999E-2</v>
      </c>
      <c r="F9">
        <f t="shared" si="0"/>
        <v>2.5300000000000003E-2</v>
      </c>
      <c r="G9">
        <f t="shared" si="1"/>
        <v>8.8999999999999999E-3</v>
      </c>
      <c r="H9">
        <f t="shared" si="2"/>
        <v>6.7999999999999988E-3</v>
      </c>
      <c r="I9">
        <f t="shared" si="3"/>
        <v>0.28555500000000006</v>
      </c>
      <c r="J9">
        <v>0.8</v>
      </c>
      <c r="K9">
        <f t="shared" si="4"/>
        <v>3.5694375000000003</v>
      </c>
      <c r="L9">
        <f>AVERAGE(K16:K17)</f>
        <v>1.0465408163265306</v>
      </c>
    </row>
    <row r="10" spans="1:12" x14ac:dyDescent="0.25">
      <c r="A10" s="2" t="s">
        <v>5</v>
      </c>
      <c r="B10">
        <v>5.1999999999999998E-3</v>
      </c>
      <c r="C10">
        <v>2.1399999999999999E-2</v>
      </c>
      <c r="D10">
        <v>9.9000000000000008E-3</v>
      </c>
      <c r="E10">
        <v>8.8000000000000005E-3</v>
      </c>
      <c r="F10">
        <f t="shared" si="0"/>
        <v>1.6199999999999999E-2</v>
      </c>
      <c r="G10">
        <f t="shared" si="1"/>
        <v>4.7000000000000011E-3</v>
      </c>
      <c r="H10">
        <f t="shared" si="2"/>
        <v>3.6000000000000008E-3</v>
      </c>
      <c r="I10">
        <f t="shared" si="3"/>
        <v>0.18444399999999997</v>
      </c>
      <c r="J10">
        <v>2</v>
      </c>
      <c r="K10">
        <f t="shared" si="4"/>
        <v>0.92221999999999982</v>
      </c>
      <c r="L10">
        <f>AVERAGE(K18:K19)</f>
        <v>4.0132500000000002</v>
      </c>
    </row>
    <row r="11" spans="1:12" x14ac:dyDescent="0.25">
      <c r="A11" s="2"/>
      <c r="B11">
        <v>6.7000000000000002E-3</v>
      </c>
      <c r="C11">
        <v>2.3199999999999998E-2</v>
      </c>
      <c r="D11">
        <v>1.2E-2</v>
      </c>
      <c r="E11">
        <v>1.04E-2</v>
      </c>
      <c r="F11">
        <f t="shared" si="0"/>
        <v>1.6499999999999997E-2</v>
      </c>
      <c r="G11">
        <f t="shared" si="1"/>
        <v>5.3E-3</v>
      </c>
      <c r="H11">
        <f t="shared" si="2"/>
        <v>3.6999999999999993E-3</v>
      </c>
      <c r="I11">
        <f t="shared" si="3"/>
        <v>0.18706699999999996</v>
      </c>
      <c r="J11">
        <v>2</v>
      </c>
      <c r="K11">
        <f t="shared" si="4"/>
        <v>0.93533499999999981</v>
      </c>
      <c r="L11">
        <f>AVERAGE(K20:K21)</f>
        <v>1.2113107142857142</v>
      </c>
    </row>
    <row r="12" spans="1:12" x14ac:dyDescent="0.25">
      <c r="A12" s="2" t="s">
        <v>6</v>
      </c>
      <c r="B12">
        <v>1.32E-2</v>
      </c>
      <c r="C12">
        <v>4.0599999999999997E-2</v>
      </c>
      <c r="D12">
        <v>2.29E-2</v>
      </c>
      <c r="E12">
        <v>2.06E-2</v>
      </c>
      <c r="F12">
        <f t="shared" si="0"/>
        <v>2.7399999999999997E-2</v>
      </c>
      <c r="G12">
        <f t="shared" si="1"/>
        <v>9.7000000000000003E-3</v>
      </c>
      <c r="H12">
        <f t="shared" si="2"/>
        <v>7.4000000000000003E-3</v>
      </c>
      <c r="I12">
        <f t="shared" si="3"/>
        <v>0.30915999999999999</v>
      </c>
      <c r="J12">
        <v>1.54</v>
      </c>
      <c r="K12">
        <f t="shared" si="4"/>
        <v>2.0075324675324673</v>
      </c>
    </row>
    <row r="13" spans="1:12" x14ac:dyDescent="0.25">
      <c r="A13" s="3"/>
      <c r="B13">
        <v>1.0699999999999999E-2</v>
      </c>
      <c r="C13">
        <v>3.7999999999999999E-2</v>
      </c>
      <c r="D13">
        <v>2.0299999999999999E-2</v>
      </c>
      <c r="E13">
        <v>1.8100000000000002E-2</v>
      </c>
      <c r="F13">
        <f t="shared" si="0"/>
        <v>2.7299999999999998E-2</v>
      </c>
      <c r="G13">
        <f t="shared" si="1"/>
        <v>9.5999999999999992E-3</v>
      </c>
      <c r="H13">
        <f t="shared" si="2"/>
        <v>7.4000000000000021E-3</v>
      </c>
      <c r="I13">
        <f t="shared" si="3"/>
        <v>0.30812899999999999</v>
      </c>
      <c r="J13">
        <v>1.54</v>
      </c>
      <c r="K13">
        <f t="shared" si="4"/>
        <v>2.0008376623376622</v>
      </c>
    </row>
    <row r="14" spans="1:12" x14ac:dyDescent="0.25">
      <c r="A14" t="s">
        <v>7</v>
      </c>
      <c r="B14">
        <v>5.3E-3</v>
      </c>
      <c r="C14">
        <v>1.6500000000000001E-2</v>
      </c>
      <c r="D14">
        <v>8.9999999999999993E-3</v>
      </c>
      <c r="E14">
        <v>7.7999999999999996E-3</v>
      </c>
      <c r="F14">
        <f t="shared" si="0"/>
        <v>1.1200000000000002E-2</v>
      </c>
      <c r="G14">
        <f t="shared" si="1"/>
        <v>3.6999999999999993E-3</v>
      </c>
      <c r="H14">
        <f t="shared" si="2"/>
        <v>2.4999999999999996E-3</v>
      </c>
      <c r="I14">
        <f t="shared" si="3"/>
        <v>0.12682199999999999</v>
      </c>
      <c r="J14">
        <v>1.18</v>
      </c>
      <c r="K14">
        <f t="shared" si="4"/>
        <v>1.0747627118644068</v>
      </c>
    </row>
    <row r="15" spans="1:12" x14ac:dyDescent="0.25">
      <c r="B15">
        <v>6.0000000000000001E-3</v>
      </c>
      <c r="C15">
        <v>1.72E-2</v>
      </c>
      <c r="D15">
        <v>1.01E-2</v>
      </c>
      <c r="E15">
        <v>8.6E-3</v>
      </c>
      <c r="F15">
        <f t="shared" si="0"/>
        <v>1.12E-2</v>
      </c>
      <c r="G15">
        <f t="shared" si="1"/>
        <v>4.0999999999999995E-3</v>
      </c>
      <c r="H15">
        <f t="shared" si="2"/>
        <v>2.5999999999999999E-3</v>
      </c>
      <c r="I15">
        <f t="shared" si="3"/>
        <v>0.126198</v>
      </c>
      <c r="J15">
        <v>1.18</v>
      </c>
      <c r="K15">
        <f t="shared" si="4"/>
        <v>1.0694745762711866</v>
      </c>
    </row>
    <row r="16" spans="1:12" x14ac:dyDescent="0.25">
      <c r="A16" t="s">
        <v>8</v>
      </c>
      <c r="B16">
        <v>8.5000000000000006E-3</v>
      </c>
      <c r="C16">
        <v>1.77E-2</v>
      </c>
      <c r="D16">
        <v>1.17E-2</v>
      </c>
      <c r="E16">
        <v>1.09E-2</v>
      </c>
      <c r="F16">
        <f t="shared" si="0"/>
        <v>9.1999999999999998E-3</v>
      </c>
      <c r="G16">
        <f t="shared" si="1"/>
        <v>3.1999999999999997E-3</v>
      </c>
      <c r="H16">
        <f t="shared" si="2"/>
        <v>2.3999999999999994E-3</v>
      </c>
      <c r="I16">
        <f t="shared" si="3"/>
        <v>0.10389999999999999</v>
      </c>
      <c r="J16">
        <v>0.98</v>
      </c>
      <c r="K16">
        <f t="shared" si="4"/>
        <v>1.060204081632653</v>
      </c>
    </row>
    <row r="17" spans="1:11" x14ac:dyDescent="0.25">
      <c r="B17">
        <v>8.3999999999999995E-3</v>
      </c>
      <c r="C17">
        <v>1.7399999999999999E-2</v>
      </c>
      <c r="D17">
        <v>1.18E-2</v>
      </c>
      <c r="E17">
        <v>1.0800000000000001E-2</v>
      </c>
      <c r="F17">
        <f t="shared" si="0"/>
        <v>8.9999999999999993E-3</v>
      </c>
      <c r="G17">
        <f t="shared" si="1"/>
        <v>3.4000000000000002E-3</v>
      </c>
      <c r="H17">
        <f t="shared" si="2"/>
        <v>2.4000000000000011E-3</v>
      </c>
      <c r="I17">
        <f t="shared" si="3"/>
        <v>0.10122199999999999</v>
      </c>
      <c r="J17">
        <v>0.98</v>
      </c>
      <c r="K17">
        <f t="shared" si="4"/>
        <v>1.032877551020408</v>
      </c>
    </row>
    <row r="18" spans="1:11" x14ac:dyDescent="0.25">
      <c r="A18" t="s">
        <v>19</v>
      </c>
      <c r="B18">
        <v>7.0000000000000001E-3</v>
      </c>
      <c r="C18">
        <v>2.4E-2</v>
      </c>
      <c r="D18">
        <v>1.26E-2</v>
      </c>
      <c r="E18">
        <v>1.1299999999999999E-2</v>
      </c>
      <c r="F18">
        <f t="shared" si="0"/>
        <v>1.7000000000000001E-2</v>
      </c>
      <c r="G18">
        <f t="shared" si="1"/>
        <v>5.5999999999999999E-3</v>
      </c>
      <c r="H18">
        <f t="shared" si="2"/>
        <v>4.2999999999999991E-3</v>
      </c>
      <c r="I18">
        <f t="shared" si="3"/>
        <v>0.19248200000000001</v>
      </c>
      <c r="J18">
        <v>0.48</v>
      </c>
      <c r="K18">
        <f t="shared" si="4"/>
        <v>4.0100416666666669</v>
      </c>
    </row>
    <row r="19" spans="1:11" x14ac:dyDescent="0.25">
      <c r="B19">
        <v>6.3E-3</v>
      </c>
      <c r="C19">
        <v>2.3300000000000001E-2</v>
      </c>
      <c r="D19">
        <v>1.17E-2</v>
      </c>
      <c r="E19">
        <v>1.06E-2</v>
      </c>
      <c r="F19">
        <f t="shared" si="0"/>
        <v>1.7000000000000001E-2</v>
      </c>
      <c r="G19">
        <f t="shared" si="1"/>
        <v>5.4000000000000003E-3</v>
      </c>
      <c r="H19">
        <f t="shared" si="2"/>
        <v>4.3E-3</v>
      </c>
      <c r="I19">
        <f t="shared" si="3"/>
        <v>0.19279000000000002</v>
      </c>
      <c r="J19">
        <v>0.48</v>
      </c>
      <c r="K19">
        <f t="shared" si="4"/>
        <v>4.0164583333333335</v>
      </c>
    </row>
    <row r="20" spans="1:11" x14ac:dyDescent="0.25">
      <c r="A20" t="s">
        <v>10</v>
      </c>
      <c r="B20">
        <v>1.24E-2</v>
      </c>
      <c r="C20">
        <v>2.7799999999999998E-2</v>
      </c>
      <c r="D20">
        <v>1.89E-2</v>
      </c>
      <c r="E20">
        <v>1.7600000000000001E-2</v>
      </c>
      <c r="F20">
        <f>C20-B20</f>
        <v>1.5399999999999999E-2</v>
      </c>
      <c r="G20">
        <f>D20-B20</f>
        <v>6.5000000000000006E-3</v>
      </c>
      <c r="H20">
        <f>E20-B20</f>
        <v>5.2000000000000015E-3</v>
      </c>
      <c r="I20">
        <f>11.85*F20-1.54*G20-0.08*H20</f>
        <v>0.17206399999999999</v>
      </c>
      <c r="J20">
        <v>1.4</v>
      </c>
      <c r="K20">
        <f t="shared" si="4"/>
        <v>1.2290285714285714</v>
      </c>
    </row>
    <row r="21" spans="1:11" x14ac:dyDescent="0.25">
      <c r="B21">
        <v>1.3299999999999999E-2</v>
      </c>
      <c r="C21">
        <v>2.8199999999999999E-2</v>
      </c>
      <c r="D21">
        <v>1.9199999999999998E-2</v>
      </c>
      <c r="E21">
        <v>1.7999999999999999E-2</v>
      </c>
      <c r="F21">
        <f>C21-B21</f>
        <v>1.49E-2</v>
      </c>
      <c r="G21">
        <f>D21-B21</f>
        <v>5.899999999999999E-3</v>
      </c>
      <c r="H21">
        <f>E21-B21</f>
        <v>4.6999999999999993E-3</v>
      </c>
      <c r="I21">
        <f>11.85*F21-1.54*G21-0.08*H21</f>
        <v>0.167103</v>
      </c>
      <c r="J21">
        <v>1.4</v>
      </c>
      <c r="K21">
        <f t="shared" si="4"/>
        <v>1.1935928571428571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SRF2</vt:lpstr>
      <vt:lpstr>SRF1</vt:lpstr>
      <vt:lpstr>DRP</vt:lpstr>
      <vt:lpstr>Macroalgae</vt:lpstr>
      <vt:lpstr>NNN</vt:lpstr>
      <vt:lpstr>Animals</vt:lpstr>
      <vt:lpstr>chloroa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2015-05-01T21:23:35Z</dcterms:created>
  <dcterms:modified xsi:type="dcterms:W3CDTF">2017-09-12T22:04:11Z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OTAGO663252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1373569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https://webcontrib.otago.ac.nz/cs/idcplg?IdcService=DESKTOP_DOC_INFO&amp;dDocName=OTAGO663252&amp;dID=1373569&amp;ClientControlled=DocMan,taskpane&amp;coreContentOnly=1</vt:lpwstr>
  </property>
</Properties>
</file>