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NNN" sheetId="5" r:id="rId3"/>
    <sheet name="DRP " sheetId="3" r:id="rId4"/>
    <sheet name="chloro a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9" i="2"/>
  <c r="D8" i="2"/>
  <c r="D7" i="2"/>
  <c r="D6" i="2"/>
  <c r="D5" i="2"/>
  <c r="D4" i="2"/>
  <c r="D3" i="2"/>
  <c r="D2" i="2"/>
  <c r="H7" i="5" l="1"/>
  <c r="H11" i="5"/>
  <c r="H8" i="5"/>
  <c r="E17" i="5"/>
  <c r="H5" i="5"/>
  <c r="H2" i="5"/>
  <c r="E14" i="5"/>
  <c r="E13" i="5"/>
  <c r="C21" i="5"/>
  <c r="D19" i="5"/>
  <c r="D18" i="5"/>
  <c r="D17" i="5"/>
  <c r="D16" i="5"/>
  <c r="D15" i="5"/>
  <c r="D14" i="5"/>
  <c r="D13" i="5"/>
  <c r="H10" i="5"/>
  <c r="H9" i="5"/>
  <c r="E8" i="5"/>
  <c r="E7" i="5"/>
  <c r="H6" i="5"/>
  <c r="H4" i="5"/>
  <c r="H3" i="5"/>
  <c r="E3" i="5"/>
  <c r="E2" i="5"/>
  <c r="C10" i="5"/>
  <c r="D8" i="5" l="1"/>
  <c r="D7" i="5"/>
  <c r="D6" i="5"/>
  <c r="D5" i="5"/>
  <c r="D4" i="5"/>
  <c r="D3" i="5"/>
  <c r="D2" i="5"/>
  <c r="M11" i="4"/>
  <c r="M10" i="4"/>
  <c r="M9" i="4"/>
  <c r="M8" i="4"/>
  <c r="M7" i="4"/>
  <c r="M6" i="4"/>
  <c r="M5" i="4"/>
  <c r="M4" i="4"/>
  <c r="M3" i="4"/>
  <c r="M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H19" i="4" l="1"/>
  <c r="G19" i="4"/>
  <c r="F19" i="4"/>
  <c r="H18" i="4"/>
  <c r="G18" i="4"/>
  <c r="F18" i="4"/>
  <c r="H21" i="4"/>
  <c r="G21" i="4"/>
  <c r="F21" i="4"/>
  <c r="H20" i="4"/>
  <c r="G20" i="4"/>
  <c r="F20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I19" i="4" l="1"/>
  <c r="I20" i="4"/>
  <c r="I17" i="4"/>
  <c r="I14" i="4"/>
  <c r="I13" i="4"/>
  <c r="I10" i="4"/>
  <c r="I9" i="4"/>
  <c r="I6" i="4"/>
  <c r="I5" i="4"/>
  <c r="I2" i="4"/>
  <c r="I4" i="4"/>
  <c r="I8" i="4"/>
  <c r="I12" i="4"/>
  <c r="I16" i="4"/>
  <c r="I18" i="4"/>
  <c r="I3" i="4"/>
  <c r="I7" i="4"/>
  <c r="I11" i="4"/>
  <c r="I15" i="4"/>
  <c r="I21" i="4"/>
  <c r="E14" i="3"/>
  <c r="E13" i="3"/>
  <c r="E12" i="3"/>
  <c r="E11" i="3"/>
  <c r="E10" i="3"/>
  <c r="E9" i="3"/>
  <c r="E8" i="3"/>
  <c r="E7" i="3"/>
  <c r="E6" i="3"/>
  <c r="E5" i="3"/>
  <c r="E4" i="3"/>
  <c r="E3" i="3"/>
  <c r="E2" i="3"/>
  <c r="D18" i="3"/>
  <c r="D17" i="3"/>
  <c r="D16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<sst xmlns="http://schemas.openxmlformats.org/spreadsheetml/2006/main" count="147" uniqueCount="91">
  <si>
    <t>Site</t>
  </si>
  <si>
    <t>#81 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</si>
  <si>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</si>
  <si>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</si>
  <si>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</si>
  <si>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</si>
  <si>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</si>
  <si>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</si>
  <si>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</si>
  <si>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</si>
  <si>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</si>
  <si>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Blank</t>
  </si>
  <si>
    <t>S1</t>
  </si>
  <si>
    <t>S2</t>
  </si>
  <si>
    <t>Eb</t>
  </si>
  <si>
    <t>Es</t>
  </si>
  <si>
    <t>Ecorr</t>
  </si>
  <si>
    <t xml:space="preserve">#81 </t>
  </si>
  <si>
    <t>F</t>
  </si>
  <si>
    <t>DRP</t>
  </si>
  <si>
    <t>DO mg/L</t>
  </si>
  <si>
    <t>DO %</t>
  </si>
  <si>
    <t>turb</t>
  </si>
  <si>
    <t>pH</t>
  </si>
  <si>
    <t>chloro a</t>
  </si>
  <si>
    <t>NNN</t>
  </si>
  <si>
    <t>weather</t>
  </si>
  <si>
    <t>tide</t>
  </si>
  <si>
    <t>unusual</t>
  </si>
  <si>
    <t>surface</t>
  </si>
  <si>
    <t>colour</t>
  </si>
  <si>
    <t>15oC,E breeze, 75% ccv</t>
  </si>
  <si>
    <t>1010 ebbing</t>
  </si>
  <si>
    <t>_</t>
  </si>
  <si>
    <t>sl ripple</t>
  </si>
  <si>
    <t>clear</t>
  </si>
  <si>
    <t>#81</t>
  </si>
  <si>
    <t>chloroa</t>
  </si>
  <si>
    <t>vol</t>
  </si>
  <si>
    <t xml:space="preserve">[chloro a] </t>
  </si>
  <si>
    <t>Column A</t>
  </si>
  <si>
    <t>Standard</t>
  </si>
  <si>
    <t>1out21</t>
  </si>
  <si>
    <t>Column B</t>
  </si>
  <si>
    <t>40.633/_</t>
  </si>
  <si>
    <t>15oC,light east, 80% , med ccv</t>
  </si>
  <si>
    <t>0955, going out, med high</t>
  </si>
  <si>
    <t>calm</t>
  </si>
  <si>
    <t>green/blue</t>
  </si>
  <si>
    <t>15oC,partial cloud</t>
  </si>
  <si>
    <t>0935, ebb tide</t>
  </si>
  <si>
    <t>v calm</t>
  </si>
  <si>
    <t>40.327/_</t>
  </si>
  <si>
    <t>42.113/_</t>
  </si>
  <si>
    <t>15-16oC,Southerly down harb,10-15k,20% ccv</t>
  </si>
  <si>
    <t>outgoing tide</t>
  </si>
  <si>
    <t>persistent surface bubbles, lots of litter, clumps of filamenteous red</t>
  </si>
  <si>
    <t>short steep ripples</t>
  </si>
  <si>
    <t>ansition from silty brown at the edge to real green</t>
  </si>
  <si>
    <t>15-16oC,Southerly down harb,10-15k,80% ccv</t>
  </si>
  <si>
    <t>lowish, going out, outflow from Leith quite high</t>
  </si>
  <si>
    <t>Fine organic silt coming down the Leith.</t>
  </si>
  <si>
    <t>very smooth</t>
  </si>
  <si>
    <t>stirring up silt,high turbidity</t>
  </si>
  <si>
    <t>41.000/_</t>
  </si>
  <si>
    <t>40.5/50.5</t>
  </si>
  <si>
    <t>Fullish, going out</t>
  </si>
  <si>
    <t>slight chop</t>
  </si>
  <si>
    <t>pretty normal</t>
  </si>
  <si>
    <t>S, 5kph,80% ccv, 12.7oC</t>
  </si>
  <si>
    <t>11.7oC,10kph,S, 80% ccv</t>
  </si>
  <si>
    <t>going out</t>
  </si>
  <si>
    <t xml:space="preserve">ducks </t>
  </si>
  <si>
    <t>froth on water</t>
  </si>
  <si>
    <t>normal</t>
  </si>
  <si>
    <t>.31/.51</t>
  </si>
  <si>
    <t>33.4/42.5</t>
  </si>
  <si>
    <t>choppy</t>
  </si>
  <si>
    <t>SW,15kph,20% ccv,cleared raipdly after a shower</t>
  </si>
  <si>
    <t>SSW,15kph,70%ccv</t>
  </si>
  <si>
    <t>fullish-going out</t>
  </si>
  <si>
    <t>Usual grey-brown</t>
  </si>
  <si>
    <t>26.8/35.0</t>
  </si>
  <si>
    <t>40.705/_</t>
  </si>
  <si>
    <t>temp</t>
  </si>
  <si>
    <t>sal</t>
  </si>
  <si>
    <t>sal adj</t>
  </si>
  <si>
    <t>cond</t>
  </si>
  <si>
    <t>cond adj</t>
  </si>
  <si>
    <t>cod adj</t>
  </si>
  <si>
    <t>enterococci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</si>
</sst>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haredStrings.xml" Type="http://schemas.openxmlformats.org/officeDocument/2006/relationships/sharedStrings" Id="rId8"></Relationship><Relationship Target="worksheets/sheet3.xml" Type="http://schemas.openxmlformats.org/officeDocument/2006/relationships/worksheet" Id="rId3"></Relationship><Relationship Target="styles.xml" Type="http://schemas.openxmlformats.org/officeDocument/2006/relationships/styles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theme/theme1.xml" Type="http://schemas.openxmlformats.org/officeDocument/2006/relationships/theme" Id="rId6"></Relationship><Relationship Target="worksheets/sheet5.xml" Type="http://schemas.openxmlformats.org/officeDocument/2006/relationships/worksheet" Id="rId5"></Relationship><Relationship Target="worksheets/sheet4.xml" Type="http://schemas.openxmlformats.org/officeDocument/2006/relationships/worksheet" Id="rId4"></Relationship><Relationship Target="calcChain.xml" Type="http://schemas.openxmlformats.org/officeDocument/2006/relationships/calcChain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B2" sqref="B2:P11"/>
    </sheetView>
  </sheetViews>
  <sheetFormatPr defaultRowHeight="15" x14ac:dyDescent="0.25"/>
  <sheetData>
    <row r="1" spans="1:16" x14ac:dyDescent="0.25">
      <c r="A1" t="s">
        <v>0</v>
      </c>
      <c r="B1" t="s">
        <v>84</v>
      </c>
      <c r="C1" t="s">
        <v>85</v>
      </c>
      <c r="D1" s="2" t="s">
        <v>86</v>
      </c>
      <c r="E1" t="s">
        <v>87</v>
      </c>
      <c r="F1" t="s">
        <v>88</v>
      </c>
      <c r="G1" t="s">
        <v>87</v>
      </c>
      <c r="H1" t="s">
        <v>89</v>
      </c>
      <c r="I1" t="s">
        <v>20</v>
      </c>
      <c r="J1" t="s">
        <v>21</v>
      </c>
      <c r="K1" t="s">
        <v>23</v>
      </c>
      <c r="L1" t="s">
        <v>22</v>
      </c>
      <c r="M1" t="s">
        <v>24</v>
      </c>
      <c r="N1" t="s">
        <v>25</v>
      </c>
      <c r="O1" t="s">
        <v>19</v>
      </c>
      <c r="P1" t="s">
        <v>90</v>
      </c>
    </row>
    <row r="2" spans="1:16" x14ac:dyDescent="0.25">
      <c r="A2" t="s">
        <v>1</v>
      </c>
      <c r="B2" s="1">
        <v>13.5</v>
      </c>
      <c r="C2" s="1">
        <v>34.4</v>
      </c>
      <c r="D2" s="1">
        <f t="shared" ref="D2:D7" si="0">C2*33.7/33.4</f>
        <v>34.708982035928145</v>
      </c>
      <c r="E2" s="1" t="s">
        <v>83</v>
      </c>
      <c r="F2" s="1"/>
      <c r="G2" s="1"/>
      <c r="H2" s="1"/>
      <c r="I2" s="1">
        <v>8.57</v>
      </c>
      <c r="J2" s="1">
        <v>101.9</v>
      </c>
      <c r="K2" s="1">
        <v>7.79</v>
      </c>
      <c r="L2" s="1">
        <v>6.33</v>
      </c>
      <c r="M2" s="1">
        <v>3.0817838383838385</v>
      </c>
      <c r="N2" s="1">
        <v>2.3030084745762709</v>
      </c>
      <c r="O2" s="1">
        <v>0.49874261552296617</v>
      </c>
      <c r="P2" s="1">
        <v>2</v>
      </c>
    </row>
    <row r="3" spans="1:16" x14ac:dyDescent="0.25">
      <c r="A3" t="s">
        <v>2</v>
      </c>
      <c r="B3" s="1"/>
      <c r="C3" s="1"/>
      <c r="D3" s="1">
        <f t="shared" si="0"/>
        <v>0</v>
      </c>
      <c r="E3" s="1"/>
      <c r="F3" s="1"/>
      <c r="G3" s="1"/>
      <c r="H3" s="1"/>
      <c r="I3" s="1"/>
      <c r="J3" s="1"/>
      <c r="K3" s="1">
        <v>7.82</v>
      </c>
      <c r="L3" s="1">
        <v>6.6</v>
      </c>
      <c r="M3" s="1">
        <v>2.4039257425742577</v>
      </c>
      <c r="N3" s="1">
        <v>2.8811157024793386</v>
      </c>
      <c r="O3" s="1">
        <v>0.43149642017155504</v>
      </c>
      <c r="P3" s="1">
        <v>1</v>
      </c>
    </row>
    <row r="4" spans="1:16" x14ac:dyDescent="0.25">
      <c r="A4" t="s">
        <v>3</v>
      </c>
      <c r="B4" s="1">
        <v>13.4</v>
      </c>
      <c r="C4" s="1">
        <v>34.299999999999997</v>
      </c>
      <c r="D4" s="1">
        <f t="shared" si="0"/>
        <v>34.608083832335332</v>
      </c>
      <c r="E4" s="1" t="s">
        <v>44</v>
      </c>
      <c r="F4" s="1"/>
      <c r="G4" s="1"/>
      <c r="H4" s="1"/>
      <c r="I4" s="1">
        <v>7.83</v>
      </c>
      <c r="J4" s="1">
        <v>93.1</v>
      </c>
      <c r="K4" s="1">
        <v>8.02</v>
      </c>
      <c r="L4" s="1">
        <v>1.49</v>
      </c>
      <c r="M4" s="1">
        <v>1.6047721893491123</v>
      </c>
      <c r="N4" s="1">
        <v>3.1760330578512397</v>
      </c>
      <c r="O4" s="1">
        <v>0.50995031474820141</v>
      </c>
      <c r="P4" s="1">
        <v>17</v>
      </c>
    </row>
    <row r="5" spans="1:16" x14ac:dyDescent="0.25">
      <c r="A5" t="s">
        <v>4</v>
      </c>
      <c r="B5" s="1">
        <v>13.5</v>
      </c>
      <c r="C5" s="1">
        <v>33.9</v>
      </c>
      <c r="D5" s="1">
        <f t="shared" si="0"/>
        <v>34.204491017964074</v>
      </c>
      <c r="E5" s="1" t="s">
        <v>52</v>
      </c>
      <c r="F5" s="1"/>
      <c r="G5" s="1"/>
      <c r="H5" s="1"/>
      <c r="I5" s="1">
        <v>7.13</v>
      </c>
      <c r="J5" s="1">
        <v>84.1</v>
      </c>
      <c r="K5" s="1">
        <v>7.99</v>
      </c>
      <c r="L5" s="1">
        <v>1.65</v>
      </c>
      <c r="M5" s="1">
        <v>1.2118549618320609</v>
      </c>
      <c r="N5" s="1">
        <v>6.3041949152542358</v>
      </c>
      <c r="O5" s="1">
        <v>0.90221978763143329</v>
      </c>
      <c r="P5" s="1">
        <v>15</v>
      </c>
    </row>
    <row r="6" spans="1:16" x14ac:dyDescent="0.25">
      <c r="A6" t="s">
        <v>5</v>
      </c>
      <c r="B6" s="1">
        <v>15.3</v>
      </c>
      <c r="C6" s="1">
        <v>34</v>
      </c>
      <c r="D6" s="1">
        <f t="shared" si="0"/>
        <v>34.305389221556894</v>
      </c>
      <c r="E6" s="1" t="s">
        <v>53</v>
      </c>
      <c r="F6" s="1"/>
      <c r="G6" s="1"/>
      <c r="H6" s="1"/>
      <c r="I6" s="1">
        <v>7.63</v>
      </c>
      <c r="J6" s="1">
        <v>93.6</v>
      </c>
      <c r="K6" s="1">
        <v>8.2899999999999991</v>
      </c>
      <c r="L6" s="1">
        <v>4.92</v>
      </c>
      <c r="M6" s="1">
        <v>1.8493252032520324</v>
      </c>
      <c r="N6" s="1">
        <v>6.8057851239669398E-2</v>
      </c>
      <c r="O6" s="1">
        <v>0.54917726203652451</v>
      </c>
      <c r="P6" s="1">
        <v>3</v>
      </c>
    </row>
    <row r="7" spans="1:16" x14ac:dyDescent="0.25">
      <c r="A7" t="s">
        <v>6</v>
      </c>
      <c r="B7" s="1">
        <v>15.9</v>
      </c>
      <c r="C7" s="1">
        <v>32</v>
      </c>
      <c r="D7" s="1">
        <f t="shared" si="0"/>
        <v>32.287425149700603</v>
      </c>
      <c r="E7" s="1" t="s">
        <v>64</v>
      </c>
      <c r="F7" s="1"/>
      <c r="G7" s="1"/>
      <c r="H7" s="1"/>
      <c r="I7" s="1">
        <v>7.95</v>
      </c>
      <c r="J7" s="1">
        <v>98.9</v>
      </c>
      <c r="K7" s="1">
        <v>8.1999999999999993</v>
      </c>
      <c r="L7" s="1">
        <v>13.1</v>
      </c>
      <c r="M7" s="1">
        <v>3.2414533333333333</v>
      </c>
      <c r="N7" s="1">
        <v>3.4196186440677963</v>
      </c>
      <c r="O7" s="1">
        <v>0.85178514111787484</v>
      </c>
      <c r="P7" s="1">
        <v>65</v>
      </c>
    </row>
    <row r="8" spans="1:16" x14ac:dyDescent="0.25">
      <c r="A8" t="s">
        <v>7</v>
      </c>
      <c r="B8" s="1">
        <v>14.5</v>
      </c>
      <c r="C8" s="1">
        <v>33.1</v>
      </c>
      <c r="D8" s="1">
        <f>C8*33.7/32.5</f>
        <v>34.322153846153853</v>
      </c>
      <c r="E8" s="1" t="s">
        <v>65</v>
      </c>
      <c r="F8" s="1"/>
      <c r="G8" s="1"/>
      <c r="H8" s="1"/>
      <c r="I8" s="1">
        <v>7.23</v>
      </c>
      <c r="J8" s="1">
        <v>87.1</v>
      </c>
      <c r="K8" s="1">
        <v>8.39</v>
      </c>
      <c r="L8" s="1">
        <v>2.75</v>
      </c>
      <c r="M8" s="1">
        <v>1.4119045454545449</v>
      </c>
      <c r="N8" s="1">
        <v>3.0474152542372881</v>
      </c>
      <c r="O8" s="1">
        <v>0.50995031474820141</v>
      </c>
      <c r="P8" s="1">
        <v>13</v>
      </c>
    </row>
    <row r="9" spans="1:16" x14ac:dyDescent="0.25">
      <c r="A9" t="s">
        <v>8</v>
      </c>
      <c r="B9" s="1" t="s">
        <v>33</v>
      </c>
      <c r="C9" s="1">
        <v>0.2</v>
      </c>
      <c r="D9" s="1">
        <f>C9*33.7/32.5</f>
        <v>0.20738461538461542</v>
      </c>
      <c r="E9" s="1" t="s">
        <v>75</v>
      </c>
      <c r="F9" s="1"/>
      <c r="G9" s="1"/>
      <c r="H9" s="1"/>
      <c r="I9" s="1">
        <v>10.7</v>
      </c>
      <c r="J9" s="1">
        <v>97.5</v>
      </c>
      <c r="K9" s="1">
        <v>9.64</v>
      </c>
      <c r="L9" s="1">
        <v>15.6</v>
      </c>
      <c r="M9" s="1">
        <v>3.6711162790697669</v>
      </c>
      <c r="N9" s="1">
        <v>20.009008264462807</v>
      </c>
      <c r="O9" s="1">
        <v>1.3169046589651356</v>
      </c>
      <c r="P9" s="1">
        <v>450</v>
      </c>
    </row>
    <row r="10" spans="1:16" x14ac:dyDescent="0.25">
      <c r="A10" t="s">
        <v>9</v>
      </c>
      <c r="B10" s="1">
        <v>13.1</v>
      </c>
      <c r="C10" s="1">
        <v>21.4</v>
      </c>
      <c r="D10" s="1">
        <f>C10*33.7/32.5</f>
        <v>22.190153846153848</v>
      </c>
      <c r="E10" s="1" t="s">
        <v>82</v>
      </c>
      <c r="F10" s="1"/>
      <c r="G10" s="1"/>
      <c r="H10" s="1"/>
      <c r="I10" s="1">
        <v>4.9000000000000004</v>
      </c>
      <c r="J10" s="1">
        <v>69.5</v>
      </c>
      <c r="K10" s="1">
        <v>8.31</v>
      </c>
      <c r="L10" s="1">
        <v>10.6</v>
      </c>
      <c r="M10" s="1">
        <v>3.5749758064516128</v>
      </c>
      <c r="N10" s="1">
        <v>33.8247520661157</v>
      </c>
      <c r="O10" s="1">
        <v>1.1095622232982845</v>
      </c>
      <c r="P10" s="1">
        <v>670</v>
      </c>
    </row>
    <row r="11" spans="1:16" x14ac:dyDescent="0.25">
      <c r="A11" t="s">
        <v>10</v>
      </c>
      <c r="B11" s="1">
        <v>13.7</v>
      </c>
      <c r="C11" s="1">
        <v>27</v>
      </c>
      <c r="D11" s="1">
        <f>C11*33.7/32.5</f>
        <v>27.996923076923078</v>
      </c>
      <c r="E11" s="1" t="s">
        <v>76</v>
      </c>
      <c r="F11" s="1"/>
      <c r="G11" s="1"/>
      <c r="H11" s="1"/>
      <c r="I11" s="1">
        <v>7.3</v>
      </c>
      <c r="J11" s="1">
        <v>82</v>
      </c>
      <c r="K11" s="1">
        <v>7.84</v>
      </c>
      <c r="L11" s="1">
        <v>16.899999999999999</v>
      </c>
      <c r="M11" s="1">
        <v>1.6131116504854366</v>
      </c>
      <c r="N11" s="1">
        <v>9.8168644067796595</v>
      </c>
      <c r="O11" s="1">
        <v>0.6892735023519645</v>
      </c>
      <c r="P11" s="1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6" sqref="F16"/>
    </sheetView>
  </sheetViews>
  <sheetFormatPr defaultRowHeight="15" x14ac:dyDescent="0.25"/>
  <cols>
    <col min="2" max="2" width="49.5703125" customWidth="1"/>
    <col min="3" max="3" width="43.140625" customWidth="1"/>
    <col min="4" max="4" width="64.7109375" customWidth="1"/>
    <col min="5" max="5" width="17.85546875" bestFit="1" customWidth="1"/>
    <col min="6" max="6" width="45.42578125" customWidth="1"/>
  </cols>
  <sheetData>
    <row r="1" spans="1:6" x14ac:dyDescent="0.25">
      <c r="A1" t="s">
        <v>0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</row>
    <row r="2" spans="1:6" x14ac:dyDescent="0.25">
      <c r="A2" t="s">
        <v>1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x14ac:dyDescent="0.25">
      <c r="A3" t="s">
        <v>2</v>
      </c>
    </row>
    <row r="4" spans="1:6" x14ac:dyDescent="0.25">
      <c r="A4" t="s">
        <v>3</v>
      </c>
      <c r="B4" t="s">
        <v>45</v>
      </c>
      <c r="C4" t="s">
        <v>46</v>
      </c>
      <c r="D4" t="s">
        <v>33</v>
      </c>
      <c r="E4" t="s">
        <v>47</v>
      </c>
      <c r="F4" t="s">
        <v>48</v>
      </c>
    </row>
    <row r="5" spans="1:6" x14ac:dyDescent="0.25">
      <c r="A5" t="s">
        <v>4</v>
      </c>
      <c r="B5" t="s">
        <v>49</v>
      </c>
      <c r="C5" t="s">
        <v>50</v>
      </c>
      <c r="E5" t="s">
        <v>51</v>
      </c>
      <c r="F5" t="s">
        <v>35</v>
      </c>
    </row>
    <row r="6" spans="1:6" x14ac:dyDescent="0.25">
      <c r="A6" t="s">
        <v>5</v>
      </c>
      <c r="B6" t="s">
        <v>54</v>
      </c>
      <c r="C6" t="s">
        <v>55</v>
      </c>
      <c r="D6" t="s">
        <v>56</v>
      </c>
      <c r="E6" t="s">
        <v>57</v>
      </c>
      <c r="F6" t="s">
        <v>58</v>
      </c>
    </row>
    <row r="7" spans="1:6" x14ac:dyDescent="0.25">
      <c r="A7" t="s">
        <v>6</v>
      </c>
      <c r="B7" t="s">
        <v>59</v>
      </c>
      <c r="C7" t="s">
        <v>60</v>
      </c>
      <c r="D7" t="s">
        <v>61</v>
      </c>
      <c r="E7" t="s">
        <v>62</v>
      </c>
      <c r="F7" t="s">
        <v>63</v>
      </c>
    </row>
    <row r="8" spans="1:6" x14ac:dyDescent="0.25">
      <c r="A8" t="s">
        <v>7</v>
      </c>
      <c r="B8" t="s">
        <v>69</v>
      </c>
      <c r="C8" t="s">
        <v>66</v>
      </c>
      <c r="D8" t="s">
        <v>33</v>
      </c>
      <c r="E8" t="s">
        <v>67</v>
      </c>
      <c r="F8" t="s">
        <v>68</v>
      </c>
    </row>
    <row r="9" spans="1:6" x14ac:dyDescent="0.25">
      <c r="A9" t="s">
        <v>8</v>
      </c>
      <c r="B9" t="s">
        <v>70</v>
      </c>
      <c r="C9" t="s">
        <v>71</v>
      </c>
      <c r="D9" t="s">
        <v>72</v>
      </c>
      <c r="E9" t="s">
        <v>73</v>
      </c>
      <c r="F9" t="s">
        <v>74</v>
      </c>
    </row>
    <row r="10" spans="1:6" x14ac:dyDescent="0.25">
      <c r="A10" t="s">
        <v>9</v>
      </c>
      <c r="B10" t="s">
        <v>79</v>
      </c>
      <c r="C10" t="s">
        <v>80</v>
      </c>
      <c r="D10" t="s">
        <v>33</v>
      </c>
      <c r="E10" t="s">
        <v>77</v>
      </c>
      <c r="F10" t="s">
        <v>81</v>
      </c>
    </row>
    <row r="11" spans="1:6" x14ac:dyDescent="0.25">
      <c r="A11" t="s">
        <v>10</v>
      </c>
      <c r="B11" t="s">
        <v>78</v>
      </c>
      <c r="C11" t="s">
        <v>71</v>
      </c>
      <c r="D11" t="s">
        <v>33</v>
      </c>
      <c r="E11" t="s">
        <v>77</v>
      </c>
      <c r="F1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2" sqref="H2:H11"/>
    </sheetView>
  </sheetViews>
  <sheetFormatPr defaultRowHeight="15" x14ac:dyDescent="0.25"/>
  <sheetData>
    <row r="1" spans="1:8" x14ac:dyDescent="0.25">
      <c r="A1" t="s">
        <v>40</v>
      </c>
      <c r="B1" t="s">
        <v>14</v>
      </c>
      <c r="C1" t="s">
        <v>15</v>
      </c>
      <c r="D1" t="s">
        <v>16</v>
      </c>
      <c r="E1" t="s">
        <v>25</v>
      </c>
    </row>
    <row r="2" spans="1:8" x14ac:dyDescent="0.25">
      <c r="A2" t="s">
        <v>11</v>
      </c>
      <c r="B2">
        <v>0.02</v>
      </c>
      <c r="C2">
        <v>0.02</v>
      </c>
      <c r="D2">
        <f>C2-$B$2</f>
        <v>0</v>
      </c>
      <c r="E2">
        <f>D2*$C$10</f>
        <v>0</v>
      </c>
      <c r="H2" s="1">
        <f>D15*$C$21</f>
        <v>2.3030084745762709</v>
      </c>
    </row>
    <row r="3" spans="1:8" x14ac:dyDescent="0.25">
      <c r="A3" t="s">
        <v>41</v>
      </c>
      <c r="B3">
        <v>5.49</v>
      </c>
      <c r="C3">
        <v>0.26200000000000001</v>
      </c>
      <c r="D3">
        <f t="shared" ref="D3:D8" si="0">C3-$B$2</f>
        <v>0.24200000000000002</v>
      </c>
      <c r="E3">
        <f t="shared" ref="E3:E8" si="1">D3*$C$10</f>
        <v>5.49</v>
      </c>
      <c r="H3" s="1">
        <f>D4*$C$10</f>
        <v>2.8811157024793386</v>
      </c>
    </row>
    <row r="4" spans="1:8" x14ac:dyDescent="0.25">
      <c r="A4">
        <v>82</v>
      </c>
      <c r="C4">
        <v>0.14699999999999999</v>
      </c>
      <c r="D4">
        <f t="shared" si="0"/>
        <v>0.127</v>
      </c>
      <c r="H4" s="1">
        <f>D5*$C$10</f>
        <v>3.1760330578512397</v>
      </c>
    </row>
    <row r="5" spans="1:8" x14ac:dyDescent="0.25">
      <c r="A5">
        <v>83</v>
      </c>
      <c r="C5">
        <v>0.16</v>
      </c>
      <c r="D5">
        <f t="shared" si="0"/>
        <v>0.14000000000000001</v>
      </c>
      <c r="H5" s="1">
        <f>D16*$C$21</f>
        <v>6.3041949152542358</v>
      </c>
    </row>
    <row r="6" spans="1:8" x14ac:dyDescent="0.25">
      <c r="A6">
        <v>85</v>
      </c>
      <c r="C6">
        <v>2.3E-2</v>
      </c>
      <c r="D6">
        <f t="shared" si="0"/>
        <v>2.9999999999999992E-3</v>
      </c>
      <c r="H6" s="1">
        <f>D6*$C$10</f>
        <v>6.8057851239669398E-2</v>
      </c>
    </row>
    <row r="7" spans="1:8" x14ac:dyDescent="0.25">
      <c r="A7">
        <v>88</v>
      </c>
      <c r="B7" t="s">
        <v>42</v>
      </c>
      <c r="C7">
        <v>6.2E-2</v>
      </c>
      <c r="D7">
        <f t="shared" si="0"/>
        <v>4.1999999999999996E-2</v>
      </c>
      <c r="E7">
        <f t="shared" si="1"/>
        <v>0.95280991735537179</v>
      </c>
      <c r="H7" s="1">
        <f>E17*21</f>
        <v>3.4196186440677963</v>
      </c>
    </row>
    <row r="8" spans="1:8" x14ac:dyDescent="0.25">
      <c r="A8">
        <v>89</v>
      </c>
      <c r="B8" t="s">
        <v>42</v>
      </c>
      <c r="C8">
        <v>9.0999999999999998E-2</v>
      </c>
      <c r="D8">
        <f t="shared" si="0"/>
        <v>7.0999999999999994E-2</v>
      </c>
      <c r="E8">
        <f t="shared" si="1"/>
        <v>1.6107024793388427</v>
      </c>
      <c r="H8" s="1">
        <f>D18*$C$21</f>
        <v>3.0474152542372881</v>
      </c>
    </row>
    <row r="9" spans="1:8" x14ac:dyDescent="0.25">
      <c r="H9" s="1">
        <f>E7*21</f>
        <v>20.009008264462807</v>
      </c>
    </row>
    <row r="10" spans="1:8" x14ac:dyDescent="0.25">
      <c r="B10" t="s">
        <v>18</v>
      </c>
      <c r="C10">
        <f>B3/D3</f>
        <v>22.685950413223139</v>
      </c>
      <c r="H10" s="1">
        <f>E8*21</f>
        <v>33.8247520661157</v>
      </c>
    </row>
    <row r="11" spans="1:8" x14ac:dyDescent="0.25">
      <c r="H11" s="1">
        <f>D19*$C$21</f>
        <v>9.8168644067796595</v>
      </c>
    </row>
    <row r="12" spans="1:8" x14ac:dyDescent="0.25">
      <c r="A12" t="s">
        <v>43</v>
      </c>
      <c r="B12" t="s">
        <v>14</v>
      </c>
      <c r="C12" t="s">
        <v>15</v>
      </c>
      <c r="D12" t="s">
        <v>16</v>
      </c>
      <c r="E12" t="s">
        <v>25</v>
      </c>
    </row>
    <row r="13" spans="1:8" x14ac:dyDescent="0.25">
      <c r="A13" t="s">
        <v>11</v>
      </c>
      <c r="B13">
        <v>2.1000000000000001E-2</v>
      </c>
      <c r="C13">
        <v>2.1000000000000001E-2</v>
      </c>
      <c r="D13">
        <f>C13-$B$13</f>
        <v>0</v>
      </c>
      <c r="E13">
        <f>D13*$C$21</f>
        <v>0</v>
      </c>
    </row>
    <row r="14" spans="1:8" x14ac:dyDescent="0.25">
      <c r="A14" t="s">
        <v>41</v>
      </c>
      <c r="B14">
        <v>5.49</v>
      </c>
      <c r="C14">
        <v>0.25700000000000001</v>
      </c>
      <c r="D14">
        <f t="shared" ref="D14:D19" si="2">C14-$B$13</f>
        <v>0.23600000000000002</v>
      </c>
      <c r="E14">
        <f t="shared" ref="E14:E17" si="3">D14*$C$21</f>
        <v>5.49</v>
      </c>
    </row>
    <row r="15" spans="1:8" x14ac:dyDescent="0.25">
      <c r="A15">
        <v>81</v>
      </c>
      <c r="C15">
        <v>0.12</v>
      </c>
      <c r="D15">
        <f t="shared" si="2"/>
        <v>9.8999999999999991E-2</v>
      </c>
    </row>
    <row r="16" spans="1:8" x14ac:dyDescent="0.25">
      <c r="A16">
        <v>84</v>
      </c>
      <c r="C16">
        <v>0.29199999999999998</v>
      </c>
      <c r="D16">
        <f t="shared" si="2"/>
        <v>0.27099999999999996</v>
      </c>
    </row>
    <row r="17" spans="1:5" x14ac:dyDescent="0.25">
      <c r="A17">
        <v>86</v>
      </c>
      <c r="B17" t="s">
        <v>42</v>
      </c>
      <c r="C17">
        <v>2.8000000000000001E-2</v>
      </c>
      <c r="D17">
        <f t="shared" si="2"/>
        <v>6.9999999999999993E-3</v>
      </c>
      <c r="E17">
        <f t="shared" si="3"/>
        <v>0.16283898305084743</v>
      </c>
    </row>
    <row r="18" spans="1:5" x14ac:dyDescent="0.25">
      <c r="A18">
        <v>87</v>
      </c>
      <c r="C18">
        <v>0.152</v>
      </c>
      <c r="D18">
        <f t="shared" si="2"/>
        <v>0.13100000000000001</v>
      </c>
    </row>
    <row r="19" spans="1:5" x14ac:dyDescent="0.25">
      <c r="A19">
        <v>810</v>
      </c>
      <c r="C19">
        <v>0.443</v>
      </c>
      <c r="D19">
        <f t="shared" si="2"/>
        <v>0.42199999999999999</v>
      </c>
    </row>
    <row r="21" spans="1:5" x14ac:dyDescent="0.25">
      <c r="B21" t="s">
        <v>18</v>
      </c>
      <c r="C21">
        <f>B14/D14</f>
        <v>23.262711864406779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:E14"/>
    </sheetView>
  </sheetViews>
  <sheetFormatPr defaultRowHeight="15" x14ac:dyDescent="0.25"/>
  <sheetData>
    <row r="1" spans="1:5" x14ac:dyDescent="0.25">
      <c r="A1" t="s">
        <v>0</v>
      </c>
      <c r="B1" t="s">
        <v>14</v>
      </c>
      <c r="C1" t="s">
        <v>15</v>
      </c>
      <c r="D1" t="s">
        <v>16</v>
      </c>
      <c r="E1" t="s">
        <v>19</v>
      </c>
    </row>
    <row r="2" spans="1:5" x14ac:dyDescent="0.25">
      <c r="A2" t="s">
        <v>11</v>
      </c>
      <c r="B2">
        <v>-0.01</v>
      </c>
      <c r="C2">
        <v>-0.01</v>
      </c>
      <c r="D2">
        <f>C2-$B$2</f>
        <v>0</v>
      </c>
      <c r="E2">
        <f>D2*$D$18</f>
        <v>0</v>
      </c>
    </row>
    <row r="3" spans="1:5" x14ac:dyDescent="0.25">
      <c r="A3" t="s">
        <v>12</v>
      </c>
      <c r="B3">
        <v>1.167</v>
      </c>
      <c r="C3">
        <v>0.19800000000000001</v>
      </c>
      <c r="D3">
        <f t="shared" ref="D3:D14" si="0">C3-$B$2</f>
        <v>0.20800000000000002</v>
      </c>
      <c r="E3">
        <f t="shared" ref="E3:E14" si="1">D3*$D$18</f>
        <v>1.1656007194244604</v>
      </c>
    </row>
    <row r="4" spans="1:5" x14ac:dyDescent="0.25">
      <c r="A4" t="s">
        <v>13</v>
      </c>
      <c r="B4">
        <v>2.3340000000000001</v>
      </c>
      <c r="C4">
        <v>0.40699999999999997</v>
      </c>
      <c r="D4">
        <f t="shared" si="0"/>
        <v>0.41699999999999998</v>
      </c>
      <c r="E4">
        <f t="shared" si="1"/>
        <v>2.3368052884615382</v>
      </c>
    </row>
    <row r="5" spans="1:5" x14ac:dyDescent="0.25">
      <c r="A5" t="s">
        <v>17</v>
      </c>
      <c r="C5">
        <v>7.9000000000000001E-2</v>
      </c>
      <c r="D5">
        <f t="shared" si="0"/>
        <v>8.8999999999999996E-2</v>
      </c>
      <c r="E5" s="1">
        <f t="shared" si="1"/>
        <v>0.49874261552296617</v>
      </c>
    </row>
    <row r="6" spans="1:5" x14ac:dyDescent="0.25">
      <c r="A6" t="s">
        <v>2</v>
      </c>
      <c r="C6">
        <v>6.7000000000000004E-2</v>
      </c>
      <c r="D6">
        <f t="shared" si="0"/>
        <v>7.6999999999999999E-2</v>
      </c>
      <c r="E6" s="1">
        <f t="shared" si="1"/>
        <v>0.43149642017155504</v>
      </c>
    </row>
    <row r="7" spans="1:5" x14ac:dyDescent="0.25">
      <c r="A7" t="s">
        <v>3</v>
      </c>
      <c r="C7">
        <v>8.1000000000000003E-2</v>
      </c>
      <c r="D7">
        <f t="shared" si="0"/>
        <v>9.0999999999999998E-2</v>
      </c>
      <c r="E7" s="1">
        <f t="shared" si="1"/>
        <v>0.50995031474820141</v>
      </c>
    </row>
    <row r="8" spans="1:5" x14ac:dyDescent="0.25">
      <c r="A8" t="s">
        <v>4</v>
      </c>
      <c r="C8">
        <v>0.151</v>
      </c>
      <c r="D8">
        <f t="shared" si="0"/>
        <v>0.161</v>
      </c>
      <c r="E8" s="1">
        <f t="shared" si="1"/>
        <v>0.90221978763143329</v>
      </c>
    </row>
    <row r="9" spans="1:5" x14ac:dyDescent="0.25">
      <c r="A9" t="s">
        <v>5</v>
      </c>
      <c r="C9">
        <v>8.7999999999999995E-2</v>
      </c>
      <c r="D9">
        <f t="shared" si="0"/>
        <v>9.799999999999999E-2</v>
      </c>
      <c r="E9" s="1">
        <f t="shared" si="1"/>
        <v>0.54917726203652451</v>
      </c>
    </row>
    <row r="10" spans="1:5" x14ac:dyDescent="0.25">
      <c r="A10" t="s">
        <v>6</v>
      </c>
      <c r="C10">
        <v>0.14199999999999999</v>
      </c>
      <c r="D10">
        <f t="shared" si="0"/>
        <v>0.152</v>
      </c>
      <c r="E10" s="1">
        <f t="shared" si="1"/>
        <v>0.85178514111787484</v>
      </c>
    </row>
    <row r="11" spans="1:5" x14ac:dyDescent="0.25">
      <c r="A11" t="s">
        <v>7</v>
      </c>
      <c r="C11">
        <v>8.1000000000000003E-2</v>
      </c>
      <c r="D11">
        <f t="shared" si="0"/>
        <v>9.0999999999999998E-2</v>
      </c>
      <c r="E11" s="1">
        <f t="shared" si="1"/>
        <v>0.50995031474820141</v>
      </c>
    </row>
    <row r="12" spans="1:5" x14ac:dyDescent="0.25">
      <c r="A12" t="s">
        <v>8</v>
      </c>
      <c r="C12">
        <v>0.22500000000000001</v>
      </c>
      <c r="D12">
        <f t="shared" si="0"/>
        <v>0.23500000000000001</v>
      </c>
      <c r="E12" s="1">
        <f t="shared" si="1"/>
        <v>1.3169046589651356</v>
      </c>
    </row>
    <row r="13" spans="1:5" x14ac:dyDescent="0.25">
      <c r="A13" t="s">
        <v>9</v>
      </c>
      <c r="C13">
        <v>0.188</v>
      </c>
      <c r="D13">
        <f t="shared" si="0"/>
        <v>0.19800000000000001</v>
      </c>
      <c r="E13" s="1">
        <f t="shared" si="1"/>
        <v>1.1095622232982845</v>
      </c>
    </row>
    <row r="14" spans="1:5" x14ac:dyDescent="0.25">
      <c r="A14" t="s">
        <v>10</v>
      </c>
      <c r="C14">
        <v>0.113</v>
      </c>
      <c r="D14">
        <f t="shared" si="0"/>
        <v>0.123</v>
      </c>
      <c r="E14" s="1">
        <f t="shared" si="1"/>
        <v>0.6892735023519645</v>
      </c>
    </row>
    <row r="16" spans="1:5" x14ac:dyDescent="0.25">
      <c r="C16" t="s">
        <v>18</v>
      </c>
      <c r="D16">
        <f>B3/D3</f>
        <v>5.6105769230769225</v>
      </c>
    </row>
    <row r="17" spans="4:4" x14ac:dyDescent="0.25">
      <c r="D17">
        <f>B4/D4</f>
        <v>5.5971223021582741</v>
      </c>
    </row>
    <row r="18" spans="4:4" x14ac:dyDescent="0.25">
      <c r="D18">
        <f>AVERAGE(D16:D17)</f>
        <v>5.6038496126175978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" sqref="M2:M11"/>
    </sheetView>
  </sheetViews>
  <sheetFormatPr defaultRowHeight="15" x14ac:dyDescent="0.25"/>
  <sheetData>
    <row r="1" spans="1:13" x14ac:dyDescent="0.25">
      <c r="B1">
        <v>750</v>
      </c>
      <c r="C1">
        <v>664</v>
      </c>
      <c r="D1">
        <v>647</v>
      </c>
      <c r="E1">
        <v>630</v>
      </c>
      <c r="I1" t="s">
        <v>37</v>
      </c>
      <c r="J1" t="s">
        <v>38</v>
      </c>
      <c r="K1" t="s">
        <v>39</v>
      </c>
    </row>
    <row r="2" spans="1:13" x14ac:dyDescent="0.25">
      <c r="A2" t="s">
        <v>36</v>
      </c>
      <c r="B2">
        <v>1.1259999999999999E-2</v>
      </c>
      <c r="C2">
        <v>3.7999999999999999E-2</v>
      </c>
      <c r="D2">
        <v>2.29E-2</v>
      </c>
      <c r="E2">
        <v>1.9699999999999999E-2</v>
      </c>
      <c r="F2">
        <f>C2-B2</f>
        <v>2.674E-2</v>
      </c>
      <c r="G2">
        <f>D2-B2</f>
        <v>1.1640000000000001E-2</v>
      </c>
      <c r="H2">
        <f>E2-B2</f>
        <v>8.4399999999999996E-3</v>
      </c>
      <c r="I2">
        <f>11.85*F2-1.54*G2-0.08*H2</f>
        <v>0.29826820000000004</v>
      </c>
      <c r="J2">
        <v>0.99</v>
      </c>
      <c r="K2">
        <f>I2*10/J2</f>
        <v>3.0128101010101016</v>
      </c>
      <c r="M2" s="1">
        <f>AVERAGE(K2:K3)</f>
        <v>3.0817838383838385</v>
      </c>
    </row>
    <row r="3" spans="1:13" x14ac:dyDescent="0.25">
      <c r="B3">
        <v>1.17E-2</v>
      </c>
      <c r="C3">
        <v>3.9600000000000003E-2</v>
      </c>
      <c r="D3">
        <v>2.3400000000000001E-2</v>
      </c>
      <c r="E3">
        <v>2.01E-2</v>
      </c>
      <c r="F3">
        <f t="shared" ref="F3:F17" si="0">C3-B3</f>
        <v>2.7900000000000001E-2</v>
      </c>
      <c r="G3">
        <f t="shared" ref="G3:G17" si="1">D3-B3</f>
        <v>1.17E-2</v>
      </c>
      <c r="H3">
        <f t="shared" ref="H3:H17" si="2">E3-B3</f>
        <v>8.3999999999999995E-3</v>
      </c>
      <c r="I3">
        <f t="shared" ref="I3:I17" si="3">11.85*F3-1.54*G3-0.08*H3</f>
        <v>0.31192500000000001</v>
      </c>
      <c r="J3">
        <v>0.99</v>
      </c>
      <c r="K3">
        <f t="shared" ref="K3:K21" si="4">I3*10/J3</f>
        <v>3.1507575757575759</v>
      </c>
      <c r="M3" s="1">
        <f>AVERAGE(K4:K5)</f>
        <v>2.4039257425742577</v>
      </c>
    </row>
    <row r="4" spans="1:13" x14ac:dyDescent="0.25">
      <c r="A4" t="s">
        <v>2</v>
      </c>
      <c r="B4">
        <v>1.4800000000000001E-2</v>
      </c>
      <c r="C4">
        <v>3.6600000000000001E-2</v>
      </c>
      <c r="D4">
        <v>2.47E-2</v>
      </c>
      <c r="E4">
        <v>2.1899999999999999E-2</v>
      </c>
      <c r="F4">
        <f t="shared" si="0"/>
        <v>2.18E-2</v>
      </c>
      <c r="G4">
        <f t="shared" si="1"/>
        <v>9.8999999999999991E-3</v>
      </c>
      <c r="H4">
        <f t="shared" si="2"/>
        <v>7.0999999999999987E-3</v>
      </c>
      <c r="I4">
        <f t="shared" si="3"/>
        <v>0.24251599999999998</v>
      </c>
      <c r="J4">
        <v>1.01</v>
      </c>
      <c r="K4">
        <f t="shared" si="4"/>
        <v>2.4011485148514851</v>
      </c>
      <c r="M4" s="1">
        <f>AVERAGE(K6:K7)</f>
        <v>1.6047721893491123</v>
      </c>
    </row>
    <row r="5" spans="1:13" x14ac:dyDescent="0.25">
      <c r="B5">
        <v>1.26E-2</v>
      </c>
      <c r="C5">
        <v>3.4500000000000003E-2</v>
      </c>
      <c r="D5">
        <v>2.29E-2</v>
      </c>
      <c r="E5">
        <v>1.9800000000000002E-2</v>
      </c>
      <c r="F5">
        <f t="shared" si="0"/>
        <v>2.1900000000000003E-2</v>
      </c>
      <c r="G5">
        <f t="shared" si="1"/>
        <v>1.03E-2</v>
      </c>
      <c r="H5">
        <f t="shared" si="2"/>
        <v>7.2000000000000015E-3</v>
      </c>
      <c r="I5">
        <f t="shared" si="3"/>
        <v>0.24307700000000007</v>
      </c>
      <c r="J5">
        <v>1.01</v>
      </c>
      <c r="K5">
        <f t="shared" si="4"/>
        <v>2.4067029702970304</v>
      </c>
      <c r="M5" s="1">
        <f>AVERAGE(K8:K9)</f>
        <v>1.2118549618320609</v>
      </c>
    </row>
    <row r="6" spans="1:13" x14ac:dyDescent="0.25">
      <c r="A6" t="s">
        <v>3</v>
      </c>
      <c r="B6">
        <v>9.5999999999999992E-3</v>
      </c>
      <c r="C6">
        <v>3.3799999999999997E-2</v>
      </c>
      <c r="D6">
        <v>2.0199999999999999E-2</v>
      </c>
      <c r="E6">
        <v>1.7500000000000002E-2</v>
      </c>
      <c r="F6">
        <f t="shared" si="0"/>
        <v>2.4199999999999999E-2</v>
      </c>
      <c r="G6">
        <f t="shared" si="1"/>
        <v>1.06E-2</v>
      </c>
      <c r="H6">
        <f t="shared" si="2"/>
        <v>7.9000000000000025E-3</v>
      </c>
      <c r="I6">
        <f t="shared" si="3"/>
        <v>0.26981399999999994</v>
      </c>
      <c r="J6">
        <v>1.69</v>
      </c>
      <c r="K6">
        <f t="shared" si="4"/>
        <v>1.596532544378698</v>
      </c>
      <c r="M6" s="1">
        <f>AVERAGE(K10:K11)</f>
        <v>1.8493252032520324</v>
      </c>
    </row>
    <row r="7" spans="1:13" x14ac:dyDescent="0.25">
      <c r="B7">
        <v>1.01E-2</v>
      </c>
      <c r="C7">
        <v>3.4599999999999999E-2</v>
      </c>
      <c r="D7">
        <v>2.12E-2</v>
      </c>
      <c r="E7">
        <v>1.7999999999999999E-2</v>
      </c>
      <c r="F7">
        <f t="shared" si="0"/>
        <v>2.4500000000000001E-2</v>
      </c>
      <c r="G7">
        <f t="shared" si="1"/>
        <v>1.11E-2</v>
      </c>
      <c r="H7">
        <f t="shared" si="2"/>
        <v>7.899999999999999E-3</v>
      </c>
      <c r="I7">
        <f t="shared" si="3"/>
        <v>0.27259899999999998</v>
      </c>
      <c r="J7">
        <v>1.69</v>
      </c>
      <c r="K7">
        <f t="shared" si="4"/>
        <v>1.6130118343195265</v>
      </c>
      <c r="M7" s="1">
        <f>AVERAGE(K12:K13)</f>
        <v>3.2414533333333333</v>
      </c>
    </row>
    <row r="8" spans="1:13" x14ac:dyDescent="0.25">
      <c r="A8" t="s">
        <v>4</v>
      </c>
      <c r="B8">
        <v>5.3499999999999999E-2</v>
      </c>
      <c r="C8">
        <v>6.9099999999999995E-2</v>
      </c>
      <c r="D8">
        <v>6.6900000000000001E-2</v>
      </c>
      <c r="E8">
        <v>5.8000000000000003E-2</v>
      </c>
      <c r="F8">
        <f t="shared" si="0"/>
        <v>1.5599999999999996E-2</v>
      </c>
      <c r="G8">
        <f t="shared" si="1"/>
        <v>1.3400000000000002E-2</v>
      </c>
      <c r="H8">
        <f t="shared" si="2"/>
        <v>4.500000000000004E-3</v>
      </c>
      <c r="I8">
        <f t="shared" si="3"/>
        <v>0.16386399999999993</v>
      </c>
      <c r="J8">
        <v>1.31</v>
      </c>
      <c r="K8">
        <f t="shared" si="4"/>
        <v>1.250870229007633</v>
      </c>
      <c r="M8" s="1">
        <f>AVERAGE(K14:K15)</f>
        <v>1.4119045454545449</v>
      </c>
    </row>
    <row r="9" spans="1:13" x14ac:dyDescent="0.25">
      <c r="B9">
        <v>4.6899999999999997E-2</v>
      </c>
      <c r="C9">
        <v>6.1499999999999999E-2</v>
      </c>
      <c r="D9">
        <v>5.8900000000000001E-2</v>
      </c>
      <c r="E9">
        <v>5.8000000000000003E-2</v>
      </c>
      <c r="F9">
        <f t="shared" si="0"/>
        <v>1.4600000000000002E-2</v>
      </c>
      <c r="G9">
        <f t="shared" si="1"/>
        <v>1.2000000000000004E-2</v>
      </c>
      <c r="H9">
        <f t="shared" si="2"/>
        <v>1.1100000000000006E-2</v>
      </c>
      <c r="I9">
        <f t="shared" si="3"/>
        <v>0.15364200000000003</v>
      </c>
      <c r="J9">
        <v>1.31</v>
      </c>
      <c r="K9">
        <f t="shared" si="4"/>
        <v>1.1728396946564887</v>
      </c>
      <c r="M9" s="1">
        <f>AVERAGE(K16:K17)</f>
        <v>3.6711162790697669</v>
      </c>
    </row>
    <row r="10" spans="1:13" x14ac:dyDescent="0.25">
      <c r="A10" t="s">
        <v>5</v>
      </c>
      <c r="B10">
        <v>5.7000000000000002E-3</v>
      </c>
      <c r="C10">
        <v>2.5899999999999999E-2</v>
      </c>
      <c r="D10">
        <v>1.37E-2</v>
      </c>
      <c r="E10">
        <v>1.14E-2</v>
      </c>
      <c r="F10">
        <f t="shared" si="0"/>
        <v>2.0199999999999999E-2</v>
      </c>
      <c r="G10">
        <f t="shared" si="1"/>
        <v>8.0000000000000002E-3</v>
      </c>
      <c r="H10">
        <f t="shared" si="2"/>
        <v>5.7000000000000002E-3</v>
      </c>
      <c r="I10">
        <f t="shared" si="3"/>
        <v>0.22659399999999996</v>
      </c>
      <c r="J10">
        <v>1.23</v>
      </c>
      <c r="K10">
        <f t="shared" si="4"/>
        <v>1.8422276422764226</v>
      </c>
      <c r="M10" s="1">
        <f>AVERAGE(K18:K19)</f>
        <v>3.5749758064516128</v>
      </c>
    </row>
    <row r="11" spans="1:13" x14ac:dyDescent="0.25">
      <c r="B11">
        <v>4.4999999999999997E-3</v>
      </c>
      <c r="C11">
        <v>2.4899999999999999E-2</v>
      </c>
      <c r="D11">
        <v>1.29E-2</v>
      </c>
      <c r="E11">
        <v>1.03E-2</v>
      </c>
      <c r="F11">
        <f t="shared" si="0"/>
        <v>2.0399999999999998E-2</v>
      </c>
      <c r="G11">
        <f t="shared" si="1"/>
        <v>8.4000000000000012E-3</v>
      </c>
      <c r="H11">
        <f t="shared" si="2"/>
        <v>5.8000000000000005E-3</v>
      </c>
      <c r="I11">
        <f t="shared" si="3"/>
        <v>0.22833999999999999</v>
      </c>
      <c r="J11">
        <v>1.23</v>
      </c>
      <c r="K11">
        <f t="shared" si="4"/>
        <v>1.8564227642276423</v>
      </c>
      <c r="M11" s="1">
        <f>AVERAGE(K20:K21)</f>
        <v>1.6131116504854366</v>
      </c>
    </row>
    <row r="12" spans="1:13" x14ac:dyDescent="0.25">
      <c r="A12" t="s">
        <v>6</v>
      </c>
      <c r="B12">
        <v>2.3699999999999999E-2</v>
      </c>
      <c r="C12">
        <v>4.6300000000000001E-2</v>
      </c>
      <c r="D12">
        <v>3.6600000000000001E-2</v>
      </c>
      <c r="E12">
        <v>3.39E-2</v>
      </c>
      <c r="F12">
        <f t="shared" si="0"/>
        <v>2.2600000000000002E-2</v>
      </c>
      <c r="G12">
        <f t="shared" si="1"/>
        <v>1.2900000000000002E-2</v>
      </c>
      <c r="H12">
        <f t="shared" si="2"/>
        <v>1.0200000000000001E-2</v>
      </c>
      <c r="I12">
        <f t="shared" si="3"/>
        <v>0.24712799999999999</v>
      </c>
      <c r="J12">
        <v>0.75</v>
      </c>
      <c r="K12">
        <f t="shared" si="4"/>
        <v>3.2950399999999997</v>
      </c>
    </row>
    <row r="13" spans="1:13" x14ac:dyDescent="0.25">
      <c r="B13">
        <v>2.5399999999999999E-2</v>
      </c>
      <c r="C13">
        <v>4.7199999999999999E-2</v>
      </c>
      <c r="D13">
        <v>3.7400000000000003E-2</v>
      </c>
      <c r="E13">
        <v>3.49E-2</v>
      </c>
      <c r="F13">
        <f t="shared" si="0"/>
        <v>2.18E-2</v>
      </c>
      <c r="G13">
        <f t="shared" si="1"/>
        <v>1.2000000000000004E-2</v>
      </c>
      <c r="H13">
        <f t="shared" si="2"/>
        <v>9.5000000000000015E-3</v>
      </c>
      <c r="I13">
        <f t="shared" si="3"/>
        <v>0.23909</v>
      </c>
      <c r="J13">
        <v>0.75</v>
      </c>
      <c r="K13">
        <f t="shared" si="4"/>
        <v>3.1878666666666664</v>
      </c>
    </row>
    <row r="14" spans="1:13" x14ac:dyDescent="0.25">
      <c r="A14" t="s">
        <v>7</v>
      </c>
      <c r="B14">
        <v>2.4500000000000001E-2</v>
      </c>
      <c r="C14">
        <v>3.9E-2</v>
      </c>
      <c r="D14">
        <v>3.3500000000000002E-2</v>
      </c>
      <c r="E14">
        <v>3.1399999999999997E-2</v>
      </c>
      <c r="F14">
        <f t="shared" si="0"/>
        <v>1.4499999999999999E-2</v>
      </c>
      <c r="G14">
        <f t="shared" si="1"/>
        <v>9.0000000000000011E-3</v>
      </c>
      <c r="H14">
        <f t="shared" si="2"/>
        <v>6.8999999999999964E-3</v>
      </c>
      <c r="I14">
        <f t="shared" si="3"/>
        <v>0.15741299999999997</v>
      </c>
      <c r="J14">
        <v>1.1000000000000001</v>
      </c>
      <c r="K14">
        <f t="shared" si="4"/>
        <v>1.4310272727272724</v>
      </c>
    </row>
    <row r="15" spans="1:13" x14ac:dyDescent="0.25">
      <c r="B15">
        <v>1.9599999999999999E-2</v>
      </c>
      <c r="C15">
        <v>3.3599999999999998E-2</v>
      </c>
      <c r="D15">
        <v>2.75E-2</v>
      </c>
      <c r="E15">
        <v>2.6200000000000001E-2</v>
      </c>
      <c r="F15">
        <f t="shared" si="0"/>
        <v>1.3999999999999999E-2</v>
      </c>
      <c r="G15">
        <f t="shared" si="1"/>
        <v>7.9000000000000008E-3</v>
      </c>
      <c r="H15">
        <f t="shared" si="2"/>
        <v>6.6000000000000017E-3</v>
      </c>
      <c r="I15">
        <f t="shared" si="3"/>
        <v>0.15320599999999995</v>
      </c>
      <c r="J15">
        <v>1.1000000000000001</v>
      </c>
      <c r="K15">
        <f t="shared" si="4"/>
        <v>1.3927818181818177</v>
      </c>
    </row>
    <row r="16" spans="1:13" x14ac:dyDescent="0.25">
      <c r="A16" t="s">
        <v>8</v>
      </c>
      <c r="B16">
        <v>1.0500000000000001E-2</v>
      </c>
      <c r="C16">
        <v>3.1600000000000003E-2</v>
      </c>
      <c r="D16">
        <v>1.8100000000000002E-2</v>
      </c>
      <c r="E16">
        <v>1.5900000000000001E-2</v>
      </c>
      <c r="F16">
        <f t="shared" si="0"/>
        <v>2.1100000000000001E-2</v>
      </c>
      <c r="G16">
        <f t="shared" si="1"/>
        <v>7.6000000000000009E-3</v>
      </c>
      <c r="H16">
        <f t="shared" si="2"/>
        <v>5.4000000000000003E-3</v>
      </c>
      <c r="I16">
        <f t="shared" si="3"/>
        <v>0.23789900000000003</v>
      </c>
      <c r="J16">
        <v>0.64500000000000002</v>
      </c>
      <c r="K16">
        <f t="shared" si="4"/>
        <v>3.6883565891472871</v>
      </c>
    </row>
    <row r="17" spans="1:11" x14ac:dyDescent="0.25">
      <c r="B17">
        <v>1.12E-2</v>
      </c>
      <c r="C17">
        <v>3.2099999999999997E-2</v>
      </c>
      <c r="D17">
        <v>1.8700000000000001E-2</v>
      </c>
      <c r="E17">
        <v>1.67E-2</v>
      </c>
      <c r="F17">
        <f t="shared" si="0"/>
        <v>2.0899999999999995E-2</v>
      </c>
      <c r="G17">
        <f t="shared" si="1"/>
        <v>7.5000000000000015E-3</v>
      </c>
      <c r="H17">
        <f t="shared" si="2"/>
        <v>5.4999999999999997E-3</v>
      </c>
      <c r="I17">
        <f t="shared" si="3"/>
        <v>0.23567499999999994</v>
      </c>
      <c r="J17">
        <v>0.64500000000000002</v>
      </c>
      <c r="K17">
        <f t="shared" si="4"/>
        <v>3.6538759689922471</v>
      </c>
    </row>
    <row r="18" spans="1:11" x14ac:dyDescent="0.25">
      <c r="A18" t="s">
        <v>9</v>
      </c>
      <c r="B18">
        <v>8.9999999999999993E-3</v>
      </c>
      <c r="C18">
        <v>2.9000000000000001E-2</v>
      </c>
      <c r="D18">
        <v>1.89E-2</v>
      </c>
      <c r="E18">
        <v>1.5900000000000001E-2</v>
      </c>
      <c r="F18">
        <f>C18-B18</f>
        <v>2.0000000000000004E-2</v>
      </c>
      <c r="G18">
        <f>D18-B18</f>
        <v>9.9000000000000008E-3</v>
      </c>
      <c r="H18">
        <f>E18-B18</f>
        <v>6.9000000000000016E-3</v>
      </c>
      <c r="I18">
        <f>11.85*F18-1.54*G18-0.08*H18</f>
        <v>0.22120200000000004</v>
      </c>
      <c r="J18">
        <v>0.62</v>
      </c>
      <c r="K18">
        <f t="shared" si="4"/>
        <v>3.5677741935483875</v>
      </c>
    </row>
    <row r="19" spans="1:11" x14ac:dyDescent="0.25">
      <c r="B19">
        <v>9.1000000000000004E-3</v>
      </c>
      <c r="C19">
        <v>2.92E-2</v>
      </c>
      <c r="D19">
        <v>1.9199999999999998E-2</v>
      </c>
      <c r="E19">
        <v>1.5800000000000002E-2</v>
      </c>
      <c r="F19">
        <f>C19-B19</f>
        <v>2.01E-2</v>
      </c>
      <c r="G19">
        <f>D19-B19</f>
        <v>1.0099999999999998E-2</v>
      </c>
      <c r="H19">
        <f>E19-B19</f>
        <v>6.7000000000000011E-3</v>
      </c>
      <c r="I19">
        <f>11.85*F19-1.54*G19-0.08*H19</f>
        <v>0.22209499999999999</v>
      </c>
      <c r="J19">
        <v>0.62</v>
      </c>
      <c r="K19">
        <f t="shared" si="4"/>
        <v>3.5821774193548381</v>
      </c>
    </row>
    <row r="20" spans="1:11" x14ac:dyDescent="0.25">
      <c r="A20" t="s">
        <v>10</v>
      </c>
      <c r="B20">
        <v>7.4000000000000003E-3</v>
      </c>
      <c r="C20">
        <v>2.3E-2</v>
      </c>
      <c r="D20">
        <v>1.7999999999999999E-2</v>
      </c>
      <c r="E20">
        <v>1.55E-2</v>
      </c>
      <c r="F20">
        <f>C20-B20</f>
        <v>1.5599999999999999E-2</v>
      </c>
      <c r="G20">
        <f>D20-B20</f>
        <v>1.0599999999999998E-2</v>
      </c>
      <c r="H20">
        <f>E20-B20</f>
        <v>8.0999999999999996E-3</v>
      </c>
      <c r="I20">
        <f>11.85*F20-1.54*G20-0.08*H20</f>
        <v>0.16788799999999998</v>
      </c>
      <c r="J20">
        <v>1.03</v>
      </c>
      <c r="K20">
        <f t="shared" si="4"/>
        <v>1.6299805825242717</v>
      </c>
    </row>
    <row r="21" spans="1:11" x14ac:dyDescent="0.25">
      <c r="B21">
        <v>1.26E-2</v>
      </c>
      <c r="C21">
        <v>2.7900000000000001E-2</v>
      </c>
      <c r="D21">
        <v>2.3199999999999998E-2</v>
      </c>
      <c r="E21">
        <v>1.9699999999999999E-2</v>
      </c>
      <c r="F21">
        <f>C21-B21</f>
        <v>1.5300000000000001E-2</v>
      </c>
      <c r="G21">
        <f>D21-B21</f>
        <v>1.0599999999999998E-2</v>
      </c>
      <c r="H21">
        <f>E21-B21</f>
        <v>7.0999999999999987E-3</v>
      </c>
      <c r="I21">
        <f>11.85*F21-1.54*G21-0.08*H21</f>
        <v>0.16441299999999998</v>
      </c>
      <c r="J21">
        <v>1.03</v>
      </c>
      <c r="K21">
        <f t="shared" si="4"/>
        <v>1.5962427184466015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SRF2</vt:lpstr>
      <vt:lpstr>SRF1</vt:lpstr>
      <vt:lpstr>NNN</vt:lpstr>
      <vt:lpstr>DRP </vt:lpstr>
      <vt:lpstr>chloro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2015-12-27T20:58:13Z</dcterms:created>
  <dcterms:modified xsi:type="dcterms:W3CDTF">2017-09-12T22:28:30Z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OTAGO663253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1373570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https://webcontrib.otago.ac.nz/cs/idcplg?IdcService=DESKTOP_DOC_INFO&amp;dDocName=OTAGO663253&amp;dID=1373570&amp;ClientControlled=DocMan,taskpane&amp;coreContentOnly=1</vt:lpwstr>
  </property>
</Properties>
</file>