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ublic\Downloads\New HHW Data\"/>
    </mc:Choice>
  </mc:AlternateContent>
  <bookViews>
    <workbookView xWindow="0" yWindow="0" windowWidth="15555" windowHeight="11220"/>
  </bookViews>
  <sheets>
    <sheet name="SRF2" sheetId="2" r:id="rId1"/>
    <sheet name="SRF1" sheetId="1" r:id="rId2"/>
    <sheet name="sea weeds" sheetId="5" r:id="rId3"/>
    <sheet name="animals" sheetId="6" r:id="rId4"/>
    <sheet name="chloro a" sheetId="4" r:id="rId5"/>
    <sheet name="DRP" sheetId="3" r:id="rId6"/>
    <sheet name="NO2 &amp; NO3" sheetId="7" r:id="rId7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" l="1"/>
  <c r="D3" i="3"/>
  <c r="C19" i="3"/>
  <c r="D4" i="3"/>
  <c r="C20" i="3"/>
  <c r="C21" i="3"/>
  <c r="E14" i="3"/>
  <c r="D13" i="3"/>
  <c r="E13" i="3"/>
  <c r="D12" i="3"/>
  <c r="E12" i="3"/>
  <c r="D11" i="3"/>
  <c r="E11" i="3"/>
  <c r="D10" i="3"/>
  <c r="E10" i="3"/>
  <c r="D9" i="3"/>
  <c r="E9" i="3"/>
  <c r="D8" i="3"/>
  <c r="E8" i="3"/>
  <c r="D7" i="3"/>
  <c r="E7" i="3"/>
  <c r="D6" i="3"/>
  <c r="E6" i="3"/>
  <c r="D5" i="3"/>
  <c r="E5" i="3"/>
  <c r="E4" i="3"/>
  <c r="E3" i="3"/>
  <c r="D13" i="2"/>
  <c r="H11" i="2"/>
  <c r="H10" i="2"/>
  <c r="H9" i="2"/>
  <c r="H8" i="2"/>
  <c r="G11" i="2"/>
  <c r="G10" i="2"/>
  <c r="G9" i="2"/>
  <c r="G8" i="2"/>
  <c r="D14" i="2"/>
  <c r="H7" i="2"/>
  <c r="H6" i="2"/>
  <c r="H5" i="2"/>
  <c r="H4" i="2"/>
  <c r="H3" i="2"/>
  <c r="H2" i="2"/>
  <c r="F18" i="4"/>
  <c r="G18" i="4"/>
  <c r="H18" i="4"/>
  <c r="I18" i="4"/>
  <c r="K18" i="4"/>
  <c r="F19" i="4"/>
  <c r="G19" i="4"/>
  <c r="H19" i="4"/>
  <c r="I19" i="4"/>
  <c r="K19" i="4"/>
  <c r="M11" i="4"/>
  <c r="F16" i="4"/>
  <c r="G16" i="4"/>
  <c r="H16" i="4"/>
  <c r="I16" i="4"/>
  <c r="K16" i="4"/>
  <c r="F17" i="4"/>
  <c r="G17" i="4"/>
  <c r="H17" i="4"/>
  <c r="I17" i="4"/>
  <c r="K17" i="4"/>
  <c r="M10" i="4"/>
  <c r="F13" i="4"/>
  <c r="G13" i="4"/>
  <c r="H13" i="4"/>
  <c r="I13" i="4"/>
  <c r="K13" i="4"/>
  <c r="F14" i="4"/>
  <c r="G14" i="4"/>
  <c r="H14" i="4"/>
  <c r="I14" i="4"/>
  <c r="K14" i="4"/>
  <c r="M8" i="4"/>
  <c r="F11" i="4"/>
  <c r="G11" i="4"/>
  <c r="H11" i="4"/>
  <c r="I11" i="4"/>
  <c r="K11" i="4"/>
  <c r="F12" i="4"/>
  <c r="G12" i="4"/>
  <c r="H12" i="4"/>
  <c r="I12" i="4"/>
  <c r="K12" i="4"/>
  <c r="M7" i="4"/>
  <c r="F7" i="4"/>
  <c r="G7" i="4"/>
  <c r="H7" i="4"/>
  <c r="I7" i="4"/>
  <c r="K7" i="4"/>
  <c r="F8" i="4"/>
  <c r="G8" i="4"/>
  <c r="H8" i="4"/>
  <c r="I8" i="4"/>
  <c r="K8" i="4"/>
  <c r="M5" i="4"/>
  <c r="F4" i="4"/>
  <c r="G4" i="4"/>
  <c r="H4" i="4"/>
  <c r="I4" i="4"/>
  <c r="K4" i="4"/>
  <c r="F5" i="4"/>
  <c r="G5" i="4"/>
  <c r="H5" i="4"/>
  <c r="I5" i="4"/>
  <c r="K5" i="4"/>
  <c r="M3" i="4"/>
  <c r="F2" i="4"/>
  <c r="G2" i="4"/>
  <c r="H2" i="4"/>
  <c r="I2" i="4"/>
  <c r="K2" i="4"/>
  <c r="F3" i="4"/>
  <c r="G3" i="4"/>
  <c r="H3" i="4"/>
  <c r="I3" i="4"/>
  <c r="K3" i="4"/>
  <c r="M2" i="4"/>
  <c r="F15" i="4"/>
  <c r="G15" i="4"/>
  <c r="H15" i="4"/>
  <c r="I15" i="4"/>
  <c r="K15" i="4"/>
  <c r="F10" i="4"/>
  <c r="G10" i="4"/>
  <c r="H10" i="4"/>
  <c r="I10" i="4"/>
  <c r="K10" i="4"/>
  <c r="F9" i="4"/>
  <c r="G9" i="4"/>
  <c r="H9" i="4"/>
  <c r="I9" i="4"/>
  <c r="K9" i="4"/>
  <c r="F6" i="4"/>
  <c r="G6" i="4"/>
  <c r="H6" i="4"/>
  <c r="I6" i="4"/>
  <c r="K6" i="4"/>
  <c r="H21" i="4"/>
  <c r="F21" i="4"/>
  <c r="G21" i="4"/>
  <c r="I21" i="4"/>
  <c r="H20" i="4"/>
  <c r="F20" i="4"/>
  <c r="G20" i="4"/>
  <c r="I20" i="4"/>
  <c r="E15" i="7"/>
  <c r="F15" i="7"/>
  <c r="G15" i="7"/>
  <c r="E16" i="7"/>
  <c r="F16" i="7"/>
  <c r="G16" i="7"/>
  <c r="E14" i="7"/>
  <c r="F14" i="7"/>
  <c r="G14" i="7"/>
  <c r="E22" i="7"/>
  <c r="F22" i="7"/>
  <c r="E23" i="7"/>
  <c r="F23" i="7"/>
  <c r="E24" i="7"/>
  <c r="F24" i="7"/>
  <c r="E25" i="7"/>
  <c r="F25" i="7"/>
  <c r="E26" i="7"/>
  <c r="F26" i="7"/>
  <c r="E20" i="7"/>
  <c r="F20" i="7"/>
  <c r="H1" i="7"/>
  <c r="E17" i="7"/>
  <c r="F17" i="7"/>
  <c r="E12" i="7"/>
  <c r="F12" i="7"/>
  <c r="E13" i="7"/>
  <c r="F13" i="7"/>
  <c r="E11" i="7"/>
  <c r="F11" i="7"/>
  <c r="E2" i="7"/>
  <c r="E1" i="7"/>
  <c r="E21" i="7"/>
  <c r="E19" i="7"/>
  <c r="E9" i="7"/>
  <c r="E10" i="7"/>
  <c r="E8" i="7"/>
  <c r="D6" i="2"/>
  <c r="D5" i="2"/>
  <c r="D4" i="2"/>
  <c r="D2" i="2"/>
  <c r="D8" i="2"/>
  <c r="D9" i="2"/>
  <c r="D2" i="3"/>
  <c r="D10" i="2"/>
  <c r="D7" i="2"/>
  <c r="D11" i="2"/>
  <c r="E2" i="3"/>
</calcChain>
</file>

<file path=xl/sharedStrings.xml><?xml version="1.0" encoding="utf-8"?>
<sst xmlns="http://schemas.openxmlformats.org/spreadsheetml/2006/main" count="179" uniqueCount="121">
  <si>
    <t>Site</t>
  </si>
  <si>
    <t>#81and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</si>
  <si>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</si>
  <si>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</si>
  <si>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</si>
  <si>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</si>
  <si>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</si>
  <si>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</si>
  <si>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</si>
  <si>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</si>
  <si>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</si>
  <si>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temp</t>
  </si>
  <si>
    <t>sal</t>
  </si>
  <si>
    <t>cond</t>
  </si>
  <si>
    <t>DO mg/L</t>
  </si>
  <si>
    <t>DO %</t>
  </si>
  <si>
    <t>pH</t>
  </si>
  <si>
    <t>turb</t>
  </si>
  <si>
    <t>_</t>
  </si>
  <si>
    <t>YSI 85</t>
  </si>
  <si>
    <t>pro2030</t>
  </si>
  <si>
    <t>sal adj</t>
  </si>
  <si>
    <t>chloro a</t>
  </si>
  <si>
    <t>NNN</t>
  </si>
  <si>
    <t>DRP</t>
  </si>
  <si>
    <t>enterococci</t>
  </si>
  <si>
    <t>Eb</t>
  </si>
  <si>
    <t>Es</t>
  </si>
  <si>
    <t>Ecorr</t>
  </si>
  <si>
    <t>blank</t>
  </si>
  <si>
    <t>St1</t>
  </si>
  <si>
    <t>St2</t>
  </si>
  <si>
    <t>dw</t>
  </si>
  <si>
    <t>F</t>
  </si>
  <si>
    <t>site</t>
  </si>
  <si>
    <t>E750</t>
  </si>
  <si>
    <t>E664</t>
  </si>
  <si>
    <t>E647</t>
  </si>
  <si>
    <t>E630</t>
  </si>
  <si>
    <t>Ecprr</t>
  </si>
  <si>
    <t>Ca</t>
  </si>
  <si>
    <t>[chloroa]</t>
  </si>
  <si>
    <t>cond adj</t>
  </si>
  <si>
    <t>cod adj</t>
  </si>
  <si>
    <t>Site1/2</t>
  </si>
  <si>
    <t>Site 3</t>
  </si>
  <si>
    <t>Site 4</t>
  </si>
  <si>
    <t>site 3</t>
  </si>
  <si>
    <t>sea tulips</t>
  </si>
  <si>
    <t xml:space="preserve">site5 </t>
  </si>
  <si>
    <t>Site 5</t>
  </si>
  <si>
    <t>Site 6</t>
  </si>
  <si>
    <t>site 6</t>
  </si>
  <si>
    <t xml:space="preserve">Site 7 </t>
  </si>
  <si>
    <t xml:space="preserve">site 8 </t>
  </si>
  <si>
    <t xml:space="preserve">site 10 </t>
  </si>
  <si>
    <t>Site 1/2</t>
  </si>
  <si>
    <t>shags</t>
  </si>
  <si>
    <t>HHW nitrates</t>
  </si>
  <si>
    <t>Coln A</t>
  </si>
  <si>
    <t>Coln B</t>
  </si>
  <si>
    <t>Sample</t>
  </si>
  <si>
    <t>Comments</t>
  </si>
  <si>
    <t>Abs</t>
  </si>
  <si>
    <t>DW Blk</t>
  </si>
  <si>
    <t>SW blk</t>
  </si>
  <si>
    <t>DW Std</t>
  </si>
  <si>
    <t>SW Std</t>
  </si>
  <si>
    <t>5.46 uM NO3</t>
  </si>
  <si>
    <t>2A</t>
  </si>
  <si>
    <t>3A</t>
  </si>
  <si>
    <t>8A</t>
  </si>
  <si>
    <t>diluted 1/10</t>
  </si>
  <si>
    <t>6A</t>
  </si>
  <si>
    <t>9A</t>
  </si>
  <si>
    <t>10A</t>
  </si>
  <si>
    <t>1B</t>
  </si>
  <si>
    <t>4B</t>
  </si>
  <si>
    <t>5B</t>
  </si>
  <si>
    <t>7B</t>
  </si>
  <si>
    <t>Abs-blk</t>
  </si>
  <si>
    <t>Coln A SW</t>
  </si>
  <si>
    <t>Coln B SW</t>
  </si>
  <si>
    <t>Coln A DW</t>
  </si>
  <si>
    <t>Using f from yesterday as colns not fully flushed with dilute NH4Cl</t>
  </si>
  <si>
    <t>[NO3] uM</t>
  </si>
  <si>
    <t>Final</t>
  </si>
  <si>
    <t>new blank</t>
  </si>
  <si>
    <t>Vol(L)</t>
  </si>
  <si>
    <t xml:space="preserve">_ </t>
  </si>
  <si>
    <t>no data pt</t>
  </si>
  <si>
    <t>BDL</t>
  </si>
  <si>
    <t>filamenteous brown</t>
  </si>
  <si>
    <t>seagulls red billed(65)</t>
  </si>
  <si>
    <t>bladder weed</t>
  </si>
  <si>
    <t>sea lettuce,</t>
  </si>
  <si>
    <t>geese</t>
  </si>
  <si>
    <t>seagulls</t>
  </si>
  <si>
    <t>dogs</t>
  </si>
  <si>
    <t>slight ripples, greeny film over the water</t>
  </si>
  <si>
    <t>09.45, high tide</t>
  </si>
  <si>
    <t>Example</t>
  </si>
  <si>
    <t>Anything unusual</t>
  </si>
  <si>
    <t>Air temp, wind speed and direction</t>
  </si>
  <si>
    <t>Real or apparent colour of water</t>
  </si>
  <si>
    <t>Surface of water</t>
  </si>
  <si>
    <t>Tide and time</t>
  </si>
  <si>
    <t>8oC,sl breeze from the SW</t>
  </si>
  <si>
    <t xml:space="preserve">sl scummy film on the water,plastic rubbish, trolley </t>
  </si>
  <si>
    <t>grey-green</t>
  </si>
  <si>
    <t>NE</t>
  </si>
  <si>
    <t>some ducks</t>
  </si>
  <si>
    <t>choppy</t>
  </si>
  <si>
    <t>brown, murky</t>
  </si>
  <si>
    <t>13o C, calm, 95% cloud cover</t>
  </si>
  <si>
    <t>High, ebbing</t>
  </si>
  <si>
    <t>Shoreline looked clean, about 10 shags</t>
  </si>
  <si>
    <t>flat, glassy</t>
  </si>
  <si>
    <t>green, not very clear</t>
  </si>
  <si>
    <t>light brown, slightly opaque</t>
  </si>
  <si>
    <t>strong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</si>
</sst>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2" fontId="1" fillId="0" borderId="0" xfId="0" applyNumberFormat="1" applyFont="1"/>
    <xf numFmtId="2" fontId="0" fillId="0" borderId="0" xfId="0" applyNumberFormat="1"/>
    <xf numFmtId="0" fontId="0" fillId="0" borderId="0" xfId="0" applyFont="1"/>
    <xf numFmtId="15" fontId="0" fillId="0" borderId="0" xfId="0" applyNumberFormat="1"/>
    <xf numFmtId="0" fontId="5" fillId="0" borderId="0" xfId="0" applyFont="1"/>
    <xf numFmtId="164" fontId="0" fillId="0" borderId="0" xfId="0" applyNumberFormat="1"/>
    <xf numFmtId="0" fontId="6" fillId="0" borderId="0" xfId="0" applyFont="1"/>
  </cellXfs>
  <cellStyles count="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M1" sqref="M1:M1048576"/>
    </sheetView>
  </sheetViews>
  <sheetFormatPr defaultColWidth="8.85546875" defaultRowHeight="15" x14ac:dyDescent="0.25"/>
  <sheetData>
    <row r="1" spans="1:16" x14ac:dyDescent="0.25">
      <c r="A1" s="7" t="s">
        <v>0</v>
      </c>
      <c r="B1" s="7" t="s">
        <v>11</v>
      </c>
      <c r="C1" s="7" t="s">
        <v>12</v>
      </c>
      <c r="D1" s="7" t="s">
        <v>21</v>
      </c>
      <c r="E1" s="7" t="s">
        <v>13</v>
      </c>
      <c r="F1" s="7" t="s">
        <v>13</v>
      </c>
      <c r="G1" s="7" t="s">
        <v>42</v>
      </c>
      <c r="H1" s="7" t="s">
        <v>43</v>
      </c>
      <c r="I1" s="7" t="s">
        <v>14</v>
      </c>
      <c r="J1" s="7" t="s">
        <v>15</v>
      </c>
      <c r="K1" s="7" t="s">
        <v>16</v>
      </c>
      <c r="L1" s="7" t="s">
        <v>17</v>
      </c>
      <c r="M1" s="7" t="s">
        <v>22</v>
      </c>
      <c r="N1" s="7" t="s">
        <v>23</v>
      </c>
      <c r="O1" s="7" t="s">
        <v>24</v>
      </c>
      <c r="P1" s="7" t="s">
        <v>25</v>
      </c>
    </row>
    <row r="2" spans="1:16" x14ac:dyDescent="0.25">
      <c r="A2" t="s">
        <v>1</v>
      </c>
      <c r="B2">
        <v>11</v>
      </c>
      <c r="C2">
        <v>35.700000000000003</v>
      </c>
      <c r="D2" s="1">
        <f>C2*$D$14</f>
        <v>33.482423398328699</v>
      </c>
      <c r="E2" t="s">
        <v>18</v>
      </c>
      <c r="F2">
        <v>55</v>
      </c>
      <c r="G2" s="2" t="s">
        <v>18</v>
      </c>
      <c r="H2">
        <f>F2*D14</f>
        <v>51.583565459610028</v>
      </c>
      <c r="I2">
        <v>10.6</v>
      </c>
      <c r="J2">
        <v>101.3</v>
      </c>
      <c r="K2">
        <v>8.08</v>
      </c>
      <c r="L2" t="s">
        <v>18</v>
      </c>
      <c r="M2" s="2">
        <v>1.068758988764045</v>
      </c>
      <c r="N2" s="2">
        <v>2.7296099999999996</v>
      </c>
      <c r="O2" s="2">
        <v>0.48834528646891517</v>
      </c>
      <c r="P2">
        <v>1</v>
      </c>
    </row>
    <row r="3" spans="1:16" x14ac:dyDescent="0.25">
      <c r="A3" t="s">
        <v>2</v>
      </c>
      <c r="D3" s="1">
        <v>33.479999999999997</v>
      </c>
      <c r="E3" t="s">
        <v>18</v>
      </c>
      <c r="F3">
        <v>55</v>
      </c>
      <c r="G3" s="2" t="s">
        <v>18</v>
      </c>
      <c r="H3">
        <f>F3*D14</f>
        <v>51.583565459610028</v>
      </c>
      <c r="I3">
        <v>10.6</v>
      </c>
      <c r="J3">
        <v>101.3</v>
      </c>
      <c r="K3">
        <v>8.06</v>
      </c>
      <c r="L3" t="s">
        <v>18</v>
      </c>
      <c r="M3" s="2">
        <v>0.93938666666666659</v>
      </c>
      <c r="N3" s="2">
        <v>2.7647999999999997</v>
      </c>
      <c r="O3" s="2">
        <v>0.48834528646891517</v>
      </c>
      <c r="P3">
        <v>3</v>
      </c>
    </row>
    <row r="4" spans="1:16" x14ac:dyDescent="0.25">
      <c r="A4" t="s">
        <v>3</v>
      </c>
      <c r="B4">
        <v>10.6</v>
      </c>
      <c r="C4">
        <v>36.299999999999997</v>
      </c>
      <c r="D4" s="1">
        <f>C4*$D$14</f>
        <v>34.045153203342622</v>
      </c>
      <c r="E4" t="s">
        <v>18</v>
      </c>
      <c r="F4">
        <v>55.1</v>
      </c>
      <c r="G4" s="2" t="s">
        <v>18</v>
      </c>
      <c r="H4">
        <f>F4*D14</f>
        <v>51.677353760445691</v>
      </c>
      <c r="I4">
        <v>9.17</v>
      </c>
      <c r="J4">
        <v>95</v>
      </c>
      <c r="K4">
        <v>7.99</v>
      </c>
      <c r="L4" t="s">
        <v>18</v>
      </c>
      <c r="M4" s="2">
        <v>0</v>
      </c>
      <c r="N4" s="2">
        <v>2.9030399999999998</v>
      </c>
      <c r="O4" s="2">
        <v>0.53945118854124341</v>
      </c>
      <c r="P4">
        <v>7</v>
      </c>
    </row>
    <row r="5" spans="1:16" x14ac:dyDescent="0.25">
      <c r="A5" t="s">
        <v>4</v>
      </c>
      <c r="B5">
        <v>9.5</v>
      </c>
      <c r="C5">
        <v>35.700000000000003</v>
      </c>
      <c r="D5" s="1">
        <f>C5*$D$14</f>
        <v>33.482423398328699</v>
      </c>
      <c r="E5" t="s">
        <v>18</v>
      </c>
      <c r="F5">
        <v>54.3</v>
      </c>
      <c r="G5" s="2" t="s">
        <v>18</v>
      </c>
      <c r="H5">
        <f>F5*D14</f>
        <v>50.92704735376045</v>
      </c>
      <c r="I5">
        <v>8.35</v>
      </c>
      <c r="J5">
        <v>91.9</v>
      </c>
      <c r="K5">
        <v>7.97</v>
      </c>
      <c r="L5">
        <v>5.79</v>
      </c>
      <c r="M5" s="2">
        <v>1.3003941747572814</v>
      </c>
      <c r="N5" s="2">
        <v>3.7794599999999998</v>
      </c>
      <c r="O5" s="2">
        <v>0.61327082486793993</v>
      </c>
      <c r="P5">
        <v>7</v>
      </c>
    </row>
    <row r="6" spans="1:16" x14ac:dyDescent="0.25">
      <c r="A6" t="s">
        <v>5</v>
      </c>
      <c r="B6">
        <v>5.9</v>
      </c>
      <c r="C6">
        <v>33.700000000000003</v>
      </c>
      <c r="D6" s="1">
        <f>C6*$D$14</f>
        <v>31.606657381615605</v>
      </c>
      <c r="E6" t="s">
        <v>18</v>
      </c>
      <c r="F6">
        <v>52.2</v>
      </c>
      <c r="G6" s="2" t="s">
        <v>18</v>
      </c>
      <c r="H6">
        <f>F6*D14</f>
        <v>48.957493036211709</v>
      </c>
      <c r="I6">
        <v>9.65</v>
      </c>
      <c r="J6">
        <v>96.5</v>
      </c>
      <c r="K6">
        <v>8.06</v>
      </c>
      <c r="L6">
        <v>3.39</v>
      </c>
      <c r="M6" s="2">
        <v>0</v>
      </c>
      <c r="N6" s="2">
        <v>4.0127599999999992</v>
      </c>
      <c r="O6" s="2">
        <v>1.5445339292970337</v>
      </c>
      <c r="P6">
        <v>0</v>
      </c>
    </row>
    <row r="7" spans="1:16" x14ac:dyDescent="0.25">
      <c r="A7" t="s">
        <v>6</v>
      </c>
      <c r="B7">
        <v>10.5</v>
      </c>
      <c r="C7">
        <v>35.6</v>
      </c>
      <c r="D7" s="1">
        <f>C7*$D$14</f>
        <v>33.388635097493037</v>
      </c>
      <c r="E7" t="s">
        <v>18</v>
      </c>
      <c r="F7">
        <v>54.2</v>
      </c>
      <c r="G7" s="2" t="s">
        <v>18</v>
      </c>
      <c r="H7">
        <f>F7*D14</f>
        <v>50.833259052924795</v>
      </c>
      <c r="I7">
        <v>8.56</v>
      </c>
      <c r="J7">
        <v>96.1</v>
      </c>
      <c r="K7">
        <v>8.07</v>
      </c>
      <c r="L7">
        <v>2.2400000000000002</v>
      </c>
      <c r="M7" s="2">
        <v>1.3148564102564102</v>
      </c>
      <c r="N7" s="2">
        <v>4.9874399999999994</v>
      </c>
      <c r="O7" s="2">
        <v>0.69276889475822845</v>
      </c>
      <c r="P7">
        <v>16</v>
      </c>
    </row>
    <row r="8" spans="1:16" x14ac:dyDescent="0.25">
      <c r="A8" t="s">
        <v>7</v>
      </c>
      <c r="B8">
        <v>5.5</v>
      </c>
      <c r="C8">
        <v>27.2</v>
      </c>
      <c r="D8" s="1">
        <f>C8*D13</f>
        <v>30.225214521452145</v>
      </c>
      <c r="E8" s="3">
        <v>27.48</v>
      </c>
      <c r="F8">
        <v>43.65</v>
      </c>
      <c r="G8" s="2">
        <f>E8*D13</f>
        <v>30.536356435643565</v>
      </c>
      <c r="H8" s="2">
        <f>F8*D13</f>
        <v>48.504801980198017</v>
      </c>
      <c r="I8" s="1">
        <v>10.01</v>
      </c>
      <c r="J8" s="1">
        <v>91.2</v>
      </c>
      <c r="K8">
        <v>7.99</v>
      </c>
      <c r="L8">
        <v>4.4800000000000004</v>
      </c>
      <c r="M8" s="2">
        <v>1.1516193548387095</v>
      </c>
      <c r="N8" s="2">
        <v>5.3425700000000003</v>
      </c>
      <c r="O8" s="2">
        <v>0.60191395774075596</v>
      </c>
      <c r="P8">
        <v>7</v>
      </c>
    </row>
    <row r="9" spans="1:16" x14ac:dyDescent="0.25">
      <c r="A9" t="s">
        <v>8</v>
      </c>
      <c r="B9">
        <v>5.3</v>
      </c>
      <c r="C9">
        <v>0.1</v>
      </c>
      <c r="D9" s="1">
        <f>C9*D13</f>
        <v>0.11112211221122113</v>
      </c>
      <c r="E9" s="1">
        <v>153</v>
      </c>
      <c r="F9" s="1">
        <v>246</v>
      </c>
      <c r="G9" s="2">
        <f>E9*D13</f>
        <v>170.01683168316833</v>
      </c>
      <c r="H9" s="2">
        <f>F9*D13</f>
        <v>273.36039603960398</v>
      </c>
      <c r="I9" s="1">
        <v>11.36</v>
      </c>
      <c r="J9" s="1">
        <v>90.7</v>
      </c>
      <c r="K9">
        <v>8.26</v>
      </c>
      <c r="L9">
        <v>14.8</v>
      </c>
      <c r="M9" s="2">
        <v>0</v>
      </c>
      <c r="N9" s="2">
        <v>68.71584</v>
      </c>
      <c r="O9" s="2">
        <v>0.84040816741162128</v>
      </c>
      <c r="P9">
        <v>90</v>
      </c>
    </row>
    <row r="10" spans="1:16" x14ac:dyDescent="0.25">
      <c r="A10" t="s">
        <v>9</v>
      </c>
      <c r="B10">
        <v>5.8</v>
      </c>
      <c r="C10">
        <v>1.3</v>
      </c>
      <c r="D10" s="1">
        <f>C10*D13</f>
        <v>1.4445874587458747</v>
      </c>
      <c r="E10">
        <v>1767</v>
      </c>
      <c r="F10">
        <v>2562</v>
      </c>
      <c r="G10" s="2">
        <f>E10*D13</f>
        <v>1963.5277227722772</v>
      </c>
      <c r="H10" s="2">
        <f>F10*D13</f>
        <v>2846.948514851485</v>
      </c>
      <c r="I10">
        <v>10.37</v>
      </c>
      <c r="J10">
        <v>92.7</v>
      </c>
      <c r="K10">
        <v>7.64</v>
      </c>
      <c r="L10">
        <v>7.64</v>
      </c>
      <c r="M10" s="2">
        <v>0.62271111111111122</v>
      </c>
      <c r="N10" s="2">
        <v>80.95353999999999</v>
      </c>
      <c r="O10" s="2">
        <v>1.3968946566436409</v>
      </c>
      <c r="P10">
        <v>210</v>
      </c>
    </row>
    <row r="11" spans="1:16" x14ac:dyDescent="0.25">
      <c r="A11" t="s">
        <v>10</v>
      </c>
      <c r="B11">
        <v>10.1</v>
      </c>
      <c r="C11">
        <v>29.5</v>
      </c>
      <c r="D11" s="1">
        <f>C11*D13</f>
        <v>32.781023102310229</v>
      </c>
      <c r="E11">
        <v>32.76</v>
      </c>
      <c r="F11">
        <v>45.74</v>
      </c>
      <c r="G11" s="2">
        <f>E11*D13</f>
        <v>36.40360396039604</v>
      </c>
      <c r="H11" s="2">
        <f>F11*D13</f>
        <v>50.827254125412544</v>
      </c>
      <c r="I11">
        <v>7.98</v>
      </c>
      <c r="J11">
        <v>91.2</v>
      </c>
      <c r="K11">
        <v>8.0299999999999994</v>
      </c>
      <c r="L11">
        <v>8.0299999999999994</v>
      </c>
      <c r="M11" s="2">
        <v>0.79295454545454536</v>
      </c>
      <c r="N11" s="2">
        <v>3.57</v>
      </c>
      <c r="O11" s="2">
        <v>0.63030612555871601</v>
      </c>
      <c r="P11">
        <v>7</v>
      </c>
    </row>
    <row r="12" spans="1:16" x14ac:dyDescent="0.25">
      <c r="M12" s="2"/>
    </row>
    <row r="13" spans="1:16" x14ac:dyDescent="0.25">
      <c r="B13" t="s">
        <v>19</v>
      </c>
      <c r="C13">
        <v>30.3</v>
      </c>
      <c r="D13">
        <f>33.67/C13</f>
        <v>1.1112211221122112</v>
      </c>
    </row>
    <row r="14" spans="1:16" x14ac:dyDescent="0.25">
      <c r="B14" t="s">
        <v>20</v>
      </c>
      <c r="C14">
        <v>35.9</v>
      </c>
      <c r="D14">
        <f>33.67/C14</f>
        <v>0.93788300835654603</v>
      </c>
    </row>
    <row r="16" spans="1:16" x14ac:dyDescent="0.25">
      <c r="D16" t="s">
        <v>89</v>
      </c>
      <c r="E16" t="s">
        <v>90</v>
      </c>
    </row>
    <row r="17" spans="3:5" x14ac:dyDescent="0.25">
      <c r="D17">
        <v>0</v>
      </c>
      <c r="E17" t="s">
        <v>91</v>
      </c>
    </row>
    <row r="26" spans="3:5" x14ac:dyDescent="0.25">
      <c r="C26" s="2"/>
    </row>
  </sheetData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3" sqref="C13"/>
    </sheetView>
  </sheetViews>
  <sheetFormatPr defaultColWidth="8.85546875" defaultRowHeight="15" x14ac:dyDescent="0.25"/>
  <cols>
    <col min="2" max="2" width="31.42578125" customWidth="1"/>
    <col min="3" max="3" width="20.42578125" customWidth="1"/>
    <col min="4" max="4" width="39.42578125" customWidth="1"/>
    <col min="5" max="5" width="31.7109375" customWidth="1"/>
    <col min="6" max="6" width="26.28515625" customWidth="1"/>
  </cols>
  <sheetData>
    <row r="1" spans="1:6" x14ac:dyDescent="0.25">
      <c r="A1" s="7" t="s">
        <v>0</v>
      </c>
      <c r="B1" s="7" t="s">
        <v>103</v>
      </c>
      <c r="C1" s="7" t="s">
        <v>106</v>
      </c>
      <c r="D1" s="7" t="s">
        <v>102</v>
      </c>
      <c r="E1" s="7" t="s">
        <v>105</v>
      </c>
      <c r="F1" s="7" t="s">
        <v>104</v>
      </c>
    </row>
    <row r="2" spans="1:6" x14ac:dyDescent="0.25">
      <c r="A2" s="7" t="s">
        <v>101</v>
      </c>
      <c r="B2" t="s">
        <v>107</v>
      </c>
      <c r="C2" t="s">
        <v>100</v>
      </c>
      <c r="D2" t="s">
        <v>108</v>
      </c>
      <c r="E2" t="s">
        <v>99</v>
      </c>
      <c r="F2" t="s">
        <v>109</v>
      </c>
    </row>
    <row r="3" spans="1:6" x14ac:dyDescent="0.25">
      <c r="A3" t="s">
        <v>1</v>
      </c>
    </row>
    <row r="4" spans="1:6" x14ac:dyDescent="0.25">
      <c r="A4" t="s">
        <v>2</v>
      </c>
    </row>
    <row r="5" spans="1:6" x14ac:dyDescent="0.25">
      <c r="A5" t="s">
        <v>3</v>
      </c>
    </row>
    <row r="6" spans="1:6" x14ac:dyDescent="0.25">
      <c r="A6" t="s">
        <v>4</v>
      </c>
    </row>
    <row r="7" spans="1:6" x14ac:dyDescent="0.25">
      <c r="A7" t="s">
        <v>5</v>
      </c>
      <c r="B7" t="s">
        <v>114</v>
      </c>
      <c r="C7" t="s">
        <v>115</v>
      </c>
      <c r="D7" t="s">
        <v>116</v>
      </c>
      <c r="E7" t="s">
        <v>117</v>
      </c>
      <c r="F7" t="s">
        <v>118</v>
      </c>
    </row>
    <row r="9" spans="1:6" x14ac:dyDescent="0.25">
      <c r="A9" t="s">
        <v>6</v>
      </c>
    </row>
    <row r="11" spans="1:6" x14ac:dyDescent="0.25">
      <c r="A11" t="s">
        <v>7</v>
      </c>
      <c r="B11" t="s">
        <v>110</v>
      </c>
      <c r="C11" t="s">
        <v>115</v>
      </c>
      <c r="D11" t="s">
        <v>111</v>
      </c>
      <c r="E11" t="s">
        <v>112</v>
      </c>
      <c r="F11" t="s">
        <v>113</v>
      </c>
    </row>
    <row r="12" spans="1:6" x14ac:dyDescent="0.25">
      <c r="A12" t="s">
        <v>8</v>
      </c>
      <c r="B12" t="s">
        <v>110</v>
      </c>
      <c r="C12" t="s">
        <v>115</v>
      </c>
      <c r="F12" t="s">
        <v>119</v>
      </c>
    </row>
    <row r="13" spans="1:6" x14ac:dyDescent="0.25">
      <c r="A13" t="s">
        <v>9</v>
      </c>
      <c r="B13" t="s">
        <v>120</v>
      </c>
    </row>
    <row r="14" spans="1:6" x14ac:dyDescent="0.25">
      <c r="A14" t="s">
        <v>10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2" sqref="C2"/>
    </sheetView>
  </sheetViews>
  <sheetFormatPr defaultColWidth="8.85546875" defaultRowHeight="15" x14ac:dyDescent="0.25"/>
  <cols>
    <col min="2" max="2" width="28.140625" customWidth="1"/>
    <col min="3" max="3" width="16" customWidth="1"/>
    <col min="4" max="4" width="21.85546875" customWidth="1"/>
    <col min="5" max="5" width="24.7109375" customWidth="1"/>
    <col min="6" max="6" width="13.7109375" customWidth="1"/>
  </cols>
  <sheetData>
    <row r="1" spans="1:3" x14ac:dyDescent="0.25">
      <c r="A1" t="s">
        <v>56</v>
      </c>
      <c r="B1" t="s">
        <v>94</v>
      </c>
    </row>
    <row r="2" spans="1:3" x14ac:dyDescent="0.25">
      <c r="A2" t="s">
        <v>45</v>
      </c>
      <c r="B2" t="s">
        <v>94</v>
      </c>
      <c r="C2" t="s">
        <v>95</v>
      </c>
    </row>
    <row r="3" spans="1:3" x14ac:dyDescent="0.25">
      <c r="A3" t="s">
        <v>46</v>
      </c>
    </row>
    <row r="4" spans="1:3" x14ac:dyDescent="0.25">
      <c r="A4" t="s">
        <v>49</v>
      </c>
    </row>
    <row r="6" spans="1:3" x14ac:dyDescent="0.25">
      <c r="A6" t="s">
        <v>52</v>
      </c>
      <c r="B6" t="s">
        <v>92</v>
      </c>
    </row>
    <row r="9" spans="1:3" x14ac:dyDescent="0.25">
      <c r="A9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2" sqref="E2"/>
    </sheetView>
  </sheetViews>
  <sheetFormatPr defaultColWidth="8.85546875" defaultRowHeight="15" x14ac:dyDescent="0.25"/>
  <cols>
    <col min="2" max="2" width="23.140625" customWidth="1"/>
    <col min="3" max="3" width="9" customWidth="1"/>
    <col min="4" max="4" width="12.7109375" customWidth="1"/>
  </cols>
  <sheetData>
    <row r="1" spans="1:5" x14ac:dyDescent="0.25">
      <c r="A1" t="s">
        <v>44</v>
      </c>
      <c r="B1" t="s">
        <v>57</v>
      </c>
    </row>
    <row r="2" spans="1:5" x14ac:dyDescent="0.25">
      <c r="A2" t="s">
        <v>47</v>
      </c>
      <c r="B2" t="s">
        <v>48</v>
      </c>
      <c r="C2" t="s">
        <v>96</v>
      </c>
      <c r="D2" t="s">
        <v>97</v>
      </c>
      <c r="E2" t="s">
        <v>98</v>
      </c>
    </row>
    <row r="3" spans="1:5" x14ac:dyDescent="0.25">
      <c r="A3" t="s">
        <v>46</v>
      </c>
    </row>
    <row r="4" spans="1:5" x14ac:dyDescent="0.25">
      <c r="A4" t="s">
        <v>50</v>
      </c>
    </row>
    <row r="6" spans="1:5" x14ac:dyDescent="0.25">
      <c r="A6" t="s">
        <v>51</v>
      </c>
      <c r="B6" t="s">
        <v>93</v>
      </c>
    </row>
    <row r="7" spans="1:5" x14ac:dyDescent="0.25">
      <c r="A7" t="s">
        <v>53</v>
      </c>
    </row>
    <row r="8" spans="1:5" x14ac:dyDescent="0.25">
      <c r="A8" t="s">
        <v>54</v>
      </c>
    </row>
    <row r="10" spans="1:5" x14ac:dyDescent="0.25">
      <c r="A10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" sqref="M2:M11"/>
    </sheetView>
  </sheetViews>
  <sheetFormatPr defaultColWidth="8.85546875" defaultRowHeight="15" x14ac:dyDescent="0.25"/>
  <sheetData>
    <row r="1" spans="1:13" x14ac:dyDescent="0.2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28</v>
      </c>
      <c r="H1" t="s">
        <v>28</v>
      </c>
      <c r="I1" t="s">
        <v>40</v>
      </c>
      <c r="J1" t="s">
        <v>88</v>
      </c>
      <c r="K1" t="s">
        <v>41</v>
      </c>
    </row>
    <row r="2" spans="1:13" x14ac:dyDescent="0.25">
      <c r="A2">
        <v>1</v>
      </c>
      <c r="B2">
        <v>3.5799999999999998E-3</v>
      </c>
      <c r="C2">
        <v>0.02</v>
      </c>
      <c r="D2">
        <v>8.9599999999999992E-3</v>
      </c>
      <c r="E2">
        <v>8.0999999999999996E-3</v>
      </c>
      <c r="F2">
        <f>C2-B2</f>
        <v>1.6420000000000001E-2</v>
      </c>
      <c r="G2">
        <f>D2-B2</f>
        <v>5.3799999999999994E-3</v>
      </c>
      <c r="H2">
        <f>E2-B2</f>
        <v>4.5199999999999997E-3</v>
      </c>
      <c r="I2">
        <f>11.85*F2-1.54*G2-0.08*H2</f>
        <v>0.18593020000000002</v>
      </c>
      <c r="J2">
        <v>1.78</v>
      </c>
      <c r="K2">
        <f>I2*10/J2</f>
        <v>1.0445516853932586</v>
      </c>
      <c r="M2" s="2">
        <f>AVERAGE(K2:K3)</f>
        <v>1.068758988764045</v>
      </c>
    </row>
    <row r="3" spans="1:13" x14ac:dyDescent="0.25">
      <c r="A3">
        <v>1</v>
      </c>
      <c r="B3">
        <v>5.5999999999999999E-3</v>
      </c>
      <c r="C3">
        <v>2.3E-2</v>
      </c>
      <c r="D3">
        <v>1.29E-2</v>
      </c>
      <c r="E3">
        <v>1.06E-2</v>
      </c>
      <c r="F3">
        <f t="shared" ref="F3:F21" si="0">C3-B3</f>
        <v>1.7399999999999999E-2</v>
      </c>
      <c r="G3">
        <f t="shared" ref="G3:G21" si="1">D3-B3</f>
        <v>7.3000000000000001E-3</v>
      </c>
      <c r="H3">
        <f t="shared" ref="H3:H21" si="2">E3-B3</f>
        <v>5.0000000000000001E-3</v>
      </c>
      <c r="I3">
        <f t="shared" ref="I3:I21" si="3">11.85*F3-1.54*G3-0.08*H3</f>
        <v>0.19454799999999997</v>
      </c>
      <c r="J3">
        <v>1.78</v>
      </c>
      <c r="K3">
        <f t="shared" ref="K3:K19" si="4">I3*10/J3</f>
        <v>1.0929662921348313</v>
      </c>
      <c r="M3" s="2">
        <f>AVERAGE(K4:K5)</f>
        <v>0.93938666666666659</v>
      </c>
    </row>
    <row r="4" spans="1:13" x14ac:dyDescent="0.25">
      <c r="A4">
        <v>2</v>
      </c>
      <c r="B4">
        <v>1.2200000000000001E-2</v>
      </c>
      <c r="C4">
        <v>2.35E-2</v>
      </c>
      <c r="D4">
        <v>2.0799999999999999E-2</v>
      </c>
      <c r="E4">
        <v>1.7600000000000001E-2</v>
      </c>
      <c r="F4">
        <f t="shared" si="0"/>
        <v>1.1299999999999999E-2</v>
      </c>
      <c r="G4">
        <f t="shared" si="1"/>
        <v>8.5999999999999983E-3</v>
      </c>
      <c r="H4">
        <f t="shared" si="2"/>
        <v>5.4000000000000003E-3</v>
      </c>
      <c r="I4">
        <f t="shared" si="3"/>
        <v>0.120229</v>
      </c>
      <c r="J4">
        <v>1.125</v>
      </c>
      <c r="K4">
        <f t="shared" si="4"/>
        <v>1.0687022222222222</v>
      </c>
      <c r="M4" s="2">
        <v>0</v>
      </c>
    </row>
    <row r="5" spans="1:13" x14ac:dyDescent="0.25">
      <c r="A5">
        <v>2</v>
      </c>
      <c r="B5">
        <v>6.3E-3</v>
      </c>
      <c r="C5">
        <v>1.44E-2</v>
      </c>
      <c r="D5">
        <v>9.2999999999999992E-3</v>
      </c>
      <c r="E5">
        <v>9.1999999999999998E-3</v>
      </c>
      <c r="F5">
        <f t="shared" si="0"/>
        <v>8.0999999999999996E-3</v>
      </c>
      <c r="G5">
        <f t="shared" si="1"/>
        <v>2.9999999999999992E-3</v>
      </c>
      <c r="H5">
        <f t="shared" si="2"/>
        <v>2.8999999999999998E-3</v>
      </c>
      <c r="I5">
        <f t="shared" si="3"/>
        <v>9.1132999999999992E-2</v>
      </c>
      <c r="J5">
        <v>1.125</v>
      </c>
      <c r="K5">
        <f t="shared" si="4"/>
        <v>0.81007111111111108</v>
      </c>
      <c r="M5" s="2">
        <f>AVERAGE(K7:K8)</f>
        <v>1.3003941747572814</v>
      </c>
    </row>
    <row r="6" spans="1:13" x14ac:dyDescent="0.25">
      <c r="A6">
        <v>3</v>
      </c>
      <c r="B6">
        <v>-2.92E-2</v>
      </c>
      <c r="C6">
        <v>-3.8800000000000001E-2</v>
      </c>
      <c r="D6">
        <v>-6.7299999999999999E-2</v>
      </c>
      <c r="E6">
        <v>-3.0700000000000002E-2</v>
      </c>
      <c r="F6">
        <f t="shared" si="0"/>
        <v>-9.6000000000000009E-3</v>
      </c>
      <c r="G6">
        <f t="shared" si="1"/>
        <v>-3.8099999999999995E-2</v>
      </c>
      <c r="H6">
        <f t="shared" si="2"/>
        <v>-1.5000000000000013E-3</v>
      </c>
      <c r="I6">
        <f t="shared" si="3"/>
        <v>-5.4966000000000015E-2</v>
      </c>
      <c r="J6">
        <v>1.51</v>
      </c>
      <c r="K6">
        <f t="shared" si="4"/>
        <v>-0.36401324503311266</v>
      </c>
      <c r="M6" s="2">
        <v>0</v>
      </c>
    </row>
    <row r="7" spans="1:13" x14ac:dyDescent="0.25">
      <c r="A7">
        <v>4</v>
      </c>
      <c r="B7">
        <v>1.3100000000000001E-2</v>
      </c>
      <c r="C7">
        <v>2.5999999999999999E-2</v>
      </c>
      <c r="D7">
        <v>2.0199999999999999E-2</v>
      </c>
      <c r="E7">
        <v>1.7600000000000001E-2</v>
      </c>
      <c r="F7">
        <f t="shared" si="0"/>
        <v>1.2899999999999998E-2</v>
      </c>
      <c r="G7">
        <f t="shared" si="1"/>
        <v>7.0999999999999987E-3</v>
      </c>
      <c r="H7">
        <f t="shared" si="2"/>
        <v>4.5000000000000005E-3</v>
      </c>
      <c r="I7">
        <f t="shared" si="3"/>
        <v>0.14157099999999997</v>
      </c>
      <c r="J7">
        <v>1.03</v>
      </c>
      <c r="K7">
        <f t="shared" si="4"/>
        <v>1.3744757281553395</v>
      </c>
      <c r="M7" s="2">
        <f>AVERAGE(K11:K12)</f>
        <v>1.3148564102564102</v>
      </c>
    </row>
    <row r="8" spans="1:13" x14ac:dyDescent="0.25">
      <c r="A8">
        <v>4</v>
      </c>
      <c r="B8">
        <v>7.4599999999999996E-3</v>
      </c>
      <c r="C8">
        <v>1.8800000000000001E-2</v>
      </c>
      <c r="D8">
        <v>1.2500000000000001E-2</v>
      </c>
      <c r="E8">
        <v>1.1299999999999999E-2</v>
      </c>
      <c r="F8">
        <f t="shared" si="0"/>
        <v>1.1340000000000001E-2</v>
      </c>
      <c r="G8">
        <f t="shared" si="1"/>
        <v>5.0400000000000011E-3</v>
      </c>
      <c r="H8">
        <f t="shared" si="2"/>
        <v>3.8399999999999997E-3</v>
      </c>
      <c r="I8">
        <f t="shared" si="3"/>
        <v>0.12631019999999998</v>
      </c>
      <c r="J8">
        <v>1.03</v>
      </c>
      <c r="K8">
        <f t="shared" si="4"/>
        <v>1.2263126213592233</v>
      </c>
      <c r="M8" s="2">
        <f>AVERAGE(K13:K14)</f>
        <v>1.1516193548387095</v>
      </c>
    </row>
    <row r="9" spans="1:13" x14ac:dyDescent="0.25">
      <c r="A9">
        <v>5</v>
      </c>
      <c r="B9">
        <v>-9.3700000000000006E-2</v>
      </c>
      <c r="C9">
        <v>-0.11459999999999999</v>
      </c>
      <c r="D9">
        <v>-1.427E-2</v>
      </c>
      <c r="E9">
        <v>-1.078E-2</v>
      </c>
      <c r="F9">
        <f t="shared" si="0"/>
        <v>-2.0899999999999988E-2</v>
      </c>
      <c r="G9">
        <f t="shared" si="1"/>
        <v>7.9430000000000001E-2</v>
      </c>
      <c r="H9">
        <f t="shared" si="2"/>
        <v>8.2920000000000008E-2</v>
      </c>
      <c r="I9">
        <f t="shared" si="3"/>
        <v>-0.37662079999999987</v>
      </c>
      <c r="J9">
        <v>0.92</v>
      </c>
      <c r="K9">
        <f t="shared" si="4"/>
        <v>-4.0937043478260859</v>
      </c>
      <c r="M9" s="2">
        <v>0</v>
      </c>
    </row>
    <row r="10" spans="1:13" x14ac:dyDescent="0.25">
      <c r="A10">
        <v>5</v>
      </c>
      <c r="B10">
        <v>-9.5600000000000004E-2</v>
      </c>
      <c r="C10">
        <v>-0.1168</v>
      </c>
      <c r="D10">
        <v>-0.14510000000000001</v>
      </c>
      <c r="E10">
        <v>-0.11</v>
      </c>
      <c r="F10">
        <f t="shared" si="0"/>
        <v>-2.1199999999999997E-2</v>
      </c>
      <c r="G10">
        <f t="shared" si="1"/>
        <v>-4.9500000000000002E-2</v>
      </c>
      <c r="H10">
        <f t="shared" si="2"/>
        <v>-1.4399999999999996E-2</v>
      </c>
      <c r="I10">
        <f t="shared" si="3"/>
        <v>-0.17383799999999994</v>
      </c>
      <c r="J10">
        <v>0.92</v>
      </c>
      <c r="K10">
        <f t="shared" si="4"/>
        <v>-1.8895434782608689</v>
      </c>
      <c r="M10" s="2">
        <f>AVERAGE(K16:K17)</f>
        <v>0.62271111111111122</v>
      </c>
    </row>
    <row r="11" spans="1:13" x14ac:dyDescent="0.25">
      <c r="A11">
        <v>6</v>
      </c>
      <c r="B11">
        <v>3.9E-2</v>
      </c>
      <c r="C11">
        <v>5.1999999999999998E-2</v>
      </c>
      <c r="D11">
        <v>4.8800000000000003E-2</v>
      </c>
      <c r="E11">
        <v>4.87E-2</v>
      </c>
      <c r="F11">
        <f t="shared" si="0"/>
        <v>1.2999999999999998E-2</v>
      </c>
      <c r="G11">
        <f t="shared" si="1"/>
        <v>9.8000000000000032E-3</v>
      </c>
      <c r="H11">
        <f t="shared" si="2"/>
        <v>9.7000000000000003E-3</v>
      </c>
      <c r="I11">
        <f t="shared" si="3"/>
        <v>0.13818199999999997</v>
      </c>
      <c r="J11">
        <v>0.97499999999999998</v>
      </c>
      <c r="K11">
        <f t="shared" si="4"/>
        <v>1.4172512820512819</v>
      </c>
      <c r="M11">
        <f>AVERAGE(K18:K19)</f>
        <v>0.79295454545454536</v>
      </c>
    </row>
    <row r="12" spans="1:13" x14ac:dyDescent="0.25">
      <c r="A12">
        <v>6</v>
      </c>
      <c r="B12">
        <v>3.9399999999999998E-2</v>
      </c>
      <c r="C12">
        <v>5.0299999999999997E-2</v>
      </c>
      <c r="D12">
        <v>4.6100000000000002E-2</v>
      </c>
      <c r="E12">
        <v>4.7300000000000002E-2</v>
      </c>
      <c r="F12">
        <f t="shared" si="0"/>
        <v>1.09E-2</v>
      </c>
      <c r="G12">
        <f t="shared" si="1"/>
        <v>6.7000000000000046E-3</v>
      </c>
      <c r="H12">
        <f t="shared" si="2"/>
        <v>7.9000000000000042E-3</v>
      </c>
      <c r="I12">
        <f t="shared" si="3"/>
        <v>0.118215</v>
      </c>
      <c r="J12">
        <v>0.97499999999999998</v>
      </c>
      <c r="K12">
        <f t="shared" si="4"/>
        <v>1.2124615384615385</v>
      </c>
    </row>
    <row r="13" spans="1:13" x14ac:dyDescent="0.25">
      <c r="A13">
        <v>7</v>
      </c>
      <c r="B13">
        <v>0.10150000000000001</v>
      </c>
      <c r="C13">
        <v>0.1147</v>
      </c>
      <c r="D13">
        <v>8.5300000000000001E-2</v>
      </c>
      <c r="E13">
        <v>0.124</v>
      </c>
      <c r="F13">
        <f t="shared" si="0"/>
        <v>1.319999999999999E-2</v>
      </c>
      <c r="G13">
        <f t="shared" si="1"/>
        <v>-1.6200000000000006E-2</v>
      </c>
      <c r="H13">
        <f t="shared" si="2"/>
        <v>2.2499999999999992E-2</v>
      </c>
      <c r="I13">
        <f t="shared" si="3"/>
        <v>0.17956799999999987</v>
      </c>
      <c r="J13">
        <v>1.55</v>
      </c>
      <c r="K13">
        <f t="shared" si="4"/>
        <v>1.1585032258064507</v>
      </c>
    </row>
    <row r="14" spans="1:13" x14ac:dyDescent="0.25">
      <c r="A14">
        <v>7</v>
      </c>
      <c r="B14">
        <v>7.7899999999999997E-2</v>
      </c>
      <c r="C14">
        <v>9.0700000000000003E-2</v>
      </c>
      <c r="D14">
        <v>6.0199999999999997E-2</v>
      </c>
      <c r="E14">
        <v>9.6699999999999994E-2</v>
      </c>
      <c r="F14">
        <f t="shared" si="0"/>
        <v>1.2800000000000006E-2</v>
      </c>
      <c r="G14">
        <f t="shared" si="1"/>
        <v>-1.77E-2</v>
      </c>
      <c r="H14">
        <f t="shared" si="2"/>
        <v>1.8799999999999997E-2</v>
      </c>
      <c r="I14">
        <f t="shared" si="3"/>
        <v>0.17743400000000006</v>
      </c>
      <c r="J14">
        <v>1.55</v>
      </c>
      <c r="K14">
        <f t="shared" si="4"/>
        <v>1.1447354838709682</v>
      </c>
    </row>
    <row r="15" spans="1:13" x14ac:dyDescent="0.25">
      <c r="A15">
        <v>8</v>
      </c>
      <c r="B15">
        <v>-8.3599999999999994E-2</v>
      </c>
      <c r="C15">
        <v>-9.1700000000000004E-2</v>
      </c>
      <c r="D15">
        <v>0.12709999999999999</v>
      </c>
      <c r="E15">
        <v>-9.3799999999999994E-2</v>
      </c>
      <c r="F15">
        <f t="shared" si="0"/>
        <v>-8.10000000000001E-3</v>
      </c>
      <c r="G15">
        <f t="shared" si="1"/>
        <v>0.2107</v>
      </c>
      <c r="H15">
        <f t="shared" si="2"/>
        <v>-1.0200000000000001E-2</v>
      </c>
      <c r="I15">
        <f t="shared" si="3"/>
        <v>-0.4196470000000001</v>
      </c>
      <c r="J15">
        <v>1.39</v>
      </c>
      <c r="K15">
        <f t="shared" si="4"/>
        <v>-3.0190431654676271</v>
      </c>
    </row>
    <row r="16" spans="1:13" x14ac:dyDescent="0.25">
      <c r="A16">
        <v>9</v>
      </c>
      <c r="B16">
        <v>6.1999999999999998E-3</v>
      </c>
      <c r="C16">
        <v>1.11E-2</v>
      </c>
      <c r="D16">
        <v>8.5000000000000006E-3</v>
      </c>
      <c r="E16">
        <v>7.9000000000000008E-3</v>
      </c>
      <c r="F16">
        <f t="shared" si="0"/>
        <v>4.9000000000000007E-3</v>
      </c>
      <c r="G16">
        <f t="shared" si="1"/>
        <v>2.3000000000000008E-3</v>
      </c>
      <c r="H16">
        <f t="shared" si="2"/>
        <v>1.700000000000001E-3</v>
      </c>
      <c r="I16">
        <f t="shared" si="3"/>
        <v>5.4387000000000005E-2</v>
      </c>
      <c r="J16">
        <v>0.9</v>
      </c>
      <c r="K16">
        <f t="shared" si="4"/>
        <v>0.60430000000000006</v>
      </c>
    </row>
    <row r="17" spans="1:11" x14ac:dyDescent="0.25">
      <c r="A17">
        <v>9</v>
      </c>
      <c r="B17">
        <v>7.1999999999999998E-3</v>
      </c>
      <c r="C17">
        <v>1.2500000000000001E-2</v>
      </c>
      <c r="D17">
        <v>1.04E-2</v>
      </c>
      <c r="E17">
        <v>9.4000000000000004E-3</v>
      </c>
      <c r="F17">
        <f t="shared" si="0"/>
        <v>5.3000000000000009E-3</v>
      </c>
      <c r="G17">
        <f t="shared" si="1"/>
        <v>3.1999999999999997E-3</v>
      </c>
      <c r="H17">
        <f t="shared" si="2"/>
        <v>2.2000000000000006E-3</v>
      </c>
      <c r="I17">
        <f t="shared" si="3"/>
        <v>5.7701000000000009E-2</v>
      </c>
      <c r="J17">
        <v>0.9</v>
      </c>
      <c r="K17">
        <f t="shared" si="4"/>
        <v>0.64112222222222237</v>
      </c>
    </row>
    <row r="18" spans="1:11" x14ac:dyDescent="0.25">
      <c r="A18">
        <v>10</v>
      </c>
      <c r="B18">
        <v>2.2599999999999999E-2</v>
      </c>
      <c r="C18">
        <v>3.0499999999999999E-2</v>
      </c>
      <c r="D18">
        <v>2.7699999999999999E-2</v>
      </c>
      <c r="E18">
        <v>2.8000000000000001E-2</v>
      </c>
      <c r="F18">
        <f t="shared" si="0"/>
        <v>7.9000000000000008E-3</v>
      </c>
      <c r="G18">
        <f t="shared" si="1"/>
        <v>5.1000000000000004E-3</v>
      </c>
      <c r="H18">
        <f t="shared" si="2"/>
        <v>5.400000000000002E-3</v>
      </c>
      <c r="I18">
        <f t="shared" si="3"/>
        <v>8.5329000000000002E-2</v>
      </c>
      <c r="J18">
        <v>1.1000000000000001</v>
      </c>
      <c r="K18">
        <f t="shared" si="4"/>
        <v>0.77571818181818175</v>
      </c>
    </row>
    <row r="19" spans="1:11" x14ac:dyDescent="0.25">
      <c r="A19">
        <v>10</v>
      </c>
      <c r="B19">
        <v>1.9800000000000002E-2</v>
      </c>
      <c r="C19">
        <v>2.81E-2</v>
      </c>
      <c r="D19">
        <v>2.5499999999999998E-2</v>
      </c>
      <c r="E19">
        <v>2.5499999999999998E-2</v>
      </c>
      <c r="F19">
        <f t="shared" si="0"/>
        <v>8.2999999999999984E-3</v>
      </c>
      <c r="G19">
        <f t="shared" si="1"/>
        <v>5.6999999999999967E-3</v>
      </c>
      <c r="H19">
        <f t="shared" si="2"/>
        <v>5.6999999999999967E-3</v>
      </c>
      <c r="I19">
        <f t="shared" si="3"/>
        <v>8.9120999999999992E-2</v>
      </c>
      <c r="J19">
        <v>1.1000000000000001</v>
      </c>
      <c r="K19">
        <f t="shared" si="4"/>
        <v>0.81019090909090896</v>
      </c>
    </row>
    <row r="20" spans="1:11" x14ac:dyDescent="0.25">
      <c r="A20" t="s">
        <v>87</v>
      </c>
      <c r="B20">
        <v>6.1000000000000004E-3</v>
      </c>
      <c r="C20">
        <v>7.9000000000000008E-3</v>
      </c>
      <c r="D20">
        <v>7.7000000000000002E-3</v>
      </c>
      <c r="E20">
        <v>7.6E-3</v>
      </c>
      <c r="F20">
        <f t="shared" si="0"/>
        <v>1.8000000000000004E-3</v>
      </c>
      <c r="G20">
        <f t="shared" si="1"/>
        <v>1.5999999999999999E-3</v>
      </c>
      <c r="H20">
        <f t="shared" si="2"/>
        <v>1.4999999999999996E-3</v>
      </c>
      <c r="I20">
        <f t="shared" si="3"/>
        <v>1.8746000000000006E-2</v>
      </c>
    </row>
    <row r="21" spans="1:11" x14ac:dyDescent="0.25">
      <c r="B21">
        <v>-1.6100000000000001E-3</v>
      </c>
      <c r="C21">
        <v>-1.2099999999999999E-3</v>
      </c>
      <c r="D21">
        <v>-8.0000000000000004E-4</v>
      </c>
      <c r="E21">
        <v>-1E-3</v>
      </c>
      <c r="F21">
        <f t="shared" si="0"/>
        <v>4.0000000000000018E-4</v>
      </c>
      <c r="G21">
        <f t="shared" si="1"/>
        <v>8.1000000000000006E-4</v>
      </c>
      <c r="H21">
        <f t="shared" si="2"/>
        <v>6.1000000000000008E-4</v>
      </c>
      <c r="I21">
        <f t="shared" si="3"/>
        <v>3.4438000000000021E-3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5" sqref="E5:E14"/>
    </sheetView>
  </sheetViews>
  <sheetFormatPr defaultColWidth="8.85546875" defaultRowHeight="15" x14ac:dyDescent="0.25"/>
  <sheetData>
    <row r="1" spans="1:5" x14ac:dyDescent="0.25">
      <c r="A1" t="s">
        <v>0</v>
      </c>
      <c r="B1" t="s">
        <v>26</v>
      </c>
      <c r="C1" t="s">
        <v>27</v>
      </c>
      <c r="D1" t="s">
        <v>28</v>
      </c>
      <c r="E1" t="s">
        <v>24</v>
      </c>
    </row>
    <row r="2" spans="1:5" x14ac:dyDescent="0.25">
      <c r="A2" t="s">
        <v>29</v>
      </c>
      <c r="B2">
        <v>0.01</v>
      </c>
      <c r="C2">
        <v>0.01</v>
      </c>
      <c r="D2">
        <f>C2-$B$2</f>
        <v>0</v>
      </c>
      <c r="E2" s="2">
        <f>D2*$C$21</f>
        <v>0</v>
      </c>
    </row>
    <row r="3" spans="1:5" x14ac:dyDescent="0.25">
      <c r="A3" t="s">
        <v>30</v>
      </c>
      <c r="B3">
        <v>2.423</v>
      </c>
      <c r="C3">
        <v>0.438</v>
      </c>
      <c r="D3">
        <f t="shared" ref="D3:D14" si="0">C3-$B$2</f>
        <v>0.42799999999999999</v>
      </c>
      <c r="E3" s="2">
        <f t="shared" ref="E3:E14" si="1">D3*$C$21</f>
        <v>2.4303695652173913</v>
      </c>
    </row>
    <row r="4" spans="1:5" x14ac:dyDescent="0.25">
      <c r="A4" t="s">
        <v>31</v>
      </c>
      <c r="B4">
        <v>4.8470000000000004</v>
      </c>
      <c r="C4">
        <v>0.86099999999999999</v>
      </c>
      <c r="D4">
        <f t="shared" si="0"/>
        <v>0.85099999999999998</v>
      </c>
      <c r="E4" s="2">
        <f t="shared" si="1"/>
        <v>4.8323469626168229</v>
      </c>
    </row>
    <row r="5" spans="1:5" x14ac:dyDescent="0.25">
      <c r="A5" t="s">
        <v>1</v>
      </c>
      <c r="C5">
        <v>9.6000000000000002E-2</v>
      </c>
      <c r="D5">
        <f t="shared" si="0"/>
        <v>8.6000000000000007E-2</v>
      </c>
      <c r="E5" s="2">
        <f t="shared" si="1"/>
        <v>0.48834528646891517</v>
      </c>
    </row>
    <row r="6" spans="1:5" x14ac:dyDescent="0.25">
      <c r="A6" t="s">
        <v>2</v>
      </c>
      <c r="C6">
        <v>9.6000000000000002E-2</v>
      </c>
      <c r="D6">
        <f t="shared" si="0"/>
        <v>8.6000000000000007E-2</v>
      </c>
      <c r="E6" s="2">
        <f t="shared" si="1"/>
        <v>0.48834528646891517</v>
      </c>
    </row>
    <row r="7" spans="1:5" x14ac:dyDescent="0.25">
      <c r="A7" t="s">
        <v>3</v>
      </c>
      <c r="C7">
        <v>0.105</v>
      </c>
      <c r="D7">
        <f t="shared" si="0"/>
        <v>9.5000000000000001E-2</v>
      </c>
      <c r="E7" s="2">
        <f t="shared" si="1"/>
        <v>0.53945118854124341</v>
      </c>
    </row>
    <row r="8" spans="1:5" x14ac:dyDescent="0.25">
      <c r="A8" t="s">
        <v>4</v>
      </c>
      <c r="C8">
        <v>0.11799999999999999</v>
      </c>
      <c r="D8">
        <f t="shared" si="0"/>
        <v>0.108</v>
      </c>
      <c r="E8" s="2">
        <f t="shared" si="1"/>
        <v>0.61327082486793993</v>
      </c>
    </row>
    <row r="9" spans="1:5" x14ac:dyDescent="0.25">
      <c r="A9" t="s">
        <v>5</v>
      </c>
      <c r="C9">
        <v>0.28199999999999997</v>
      </c>
      <c r="D9">
        <f t="shared" si="0"/>
        <v>0.27199999999999996</v>
      </c>
      <c r="E9" s="2">
        <f t="shared" si="1"/>
        <v>1.5445339292970337</v>
      </c>
    </row>
    <row r="10" spans="1:5" x14ac:dyDescent="0.25">
      <c r="A10" t="s">
        <v>6</v>
      </c>
      <c r="C10">
        <v>0.13200000000000001</v>
      </c>
      <c r="D10">
        <f t="shared" si="0"/>
        <v>0.12200000000000001</v>
      </c>
      <c r="E10" s="2">
        <f t="shared" si="1"/>
        <v>0.69276889475822845</v>
      </c>
    </row>
    <row r="11" spans="1:5" x14ac:dyDescent="0.25">
      <c r="A11" t="s">
        <v>7</v>
      </c>
      <c r="C11">
        <v>0.11600000000000001</v>
      </c>
      <c r="D11">
        <f t="shared" si="0"/>
        <v>0.10600000000000001</v>
      </c>
      <c r="E11" s="2">
        <f t="shared" si="1"/>
        <v>0.60191395774075596</v>
      </c>
    </row>
    <row r="12" spans="1:5" x14ac:dyDescent="0.25">
      <c r="A12" t="s">
        <v>8</v>
      </c>
      <c r="C12">
        <v>0.158</v>
      </c>
      <c r="D12">
        <f t="shared" si="0"/>
        <v>0.14799999999999999</v>
      </c>
      <c r="E12" s="2">
        <f t="shared" si="1"/>
        <v>0.84040816741162128</v>
      </c>
    </row>
    <row r="13" spans="1:5" x14ac:dyDescent="0.25">
      <c r="A13" t="s">
        <v>9</v>
      </c>
      <c r="C13">
        <v>0.25600000000000001</v>
      </c>
      <c r="D13">
        <f t="shared" si="0"/>
        <v>0.246</v>
      </c>
      <c r="E13" s="2">
        <f t="shared" si="1"/>
        <v>1.3968946566436409</v>
      </c>
    </row>
    <row r="14" spans="1:5" x14ac:dyDescent="0.25">
      <c r="A14" t="s">
        <v>10</v>
      </c>
      <c r="C14">
        <v>0.121</v>
      </c>
      <c r="D14">
        <f t="shared" si="0"/>
        <v>0.111</v>
      </c>
      <c r="E14" s="2">
        <f t="shared" si="1"/>
        <v>0.63030612555871601</v>
      </c>
    </row>
    <row r="18" spans="1:3" x14ac:dyDescent="0.25">
      <c r="A18" t="s">
        <v>32</v>
      </c>
    </row>
    <row r="19" spans="1:3" x14ac:dyDescent="0.25">
      <c r="B19" t="s">
        <v>33</v>
      </c>
      <c r="C19">
        <f>B3/D3</f>
        <v>5.6612149532710285</v>
      </c>
    </row>
    <row r="20" spans="1:3" x14ac:dyDescent="0.25">
      <c r="C20">
        <f>B4/D4</f>
        <v>5.6956521739130439</v>
      </c>
    </row>
    <row r="21" spans="1:3" x14ac:dyDescent="0.25">
      <c r="C21">
        <f>AVERAGE(C19:C20)</f>
        <v>5.6784335635920362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0" workbookViewId="0">
      <selection activeCell="K12" sqref="K12:K21"/>
    </sheetView>
  </sheetViews>
  <sheetFormatPr defaultColWidth="11.42578125" defaultRowHeight="15" x14ac:dyDescent="0.25"/>
  <cols>
    <col min="3" max="3" width="26.140625" customWidth="1"/>
  </cols>
  <sheetData>
    <row r="1" spans="1:12" x14ac:dyDescent="0.25">
      <c r="A1" t="s">
        <v>58</v>
      </c>
      <c r="D1" t="s">
        <v>81</v>
      </c>
      <c r="E1" s="2">
        <f>5.46/0.237</f>
        <v>23.037974683544306</v>
      </c>
      <c r="G1" t="s">
        <v>83</v>
      </c>
      <c r="H1" s="2">
        <f>5.45/0.236</f>
        <v>23.093220338983052</v>
      </c>
      <c r="I1" t="s">
        <v>84</v>
      </c>
    </row>
    <row r="2" spans="1:12" x14ac:dyDescent="0.25">
      <c r="A2" s="4">
        <v>42861</v>
      </c>
      <c r="D2" t="s">
        <v>82</v>
      </c>
      <c r="E2" s="2">
        <f>5.46/0.234</f>
        <v>23.333333333333332</v>
      </c>
    </row>
    <row r="3" spans="1:12" x14ac:dyDescent="0.25">
      <c r="A3" s="4"/>
    </row>
    <row r="4" spans="1:12" x14ac:dyDescent="0.25">
      <c r="A4" s="4"/>
    </row>
    <row r="5" spans="1:12" x14ac:dyDescent="0.25">
      <c r="A5" s="4"/>
    </row>
    <row r="6" spans="1:12" x14ac:dyDescent="0.25">
      <c r="G6" t="s">
        <v>86</v>
      </c>
    </row>
    <row r="7" spans="1:12" x14ac:dyDescent="0.25">
      <c r="B7" t="s">
        <v>61</v>
      </c>
      <c r="C7" t="s">
        <v>62</v>
      </c>
      <c r="D7" t="s">
        <v>63</v>
      </c>
      <c r="E7" t="s">
        <v>80</v>
      </c>
      <c r="F7" t="s">
        <v>85</v>
      </c>
      <c r="G7" t="s">
        <v>85</v>
      </c>
    </row>
    <row r="8" spans="1:12" x14ac:dyDescent="0.25">
      <c r="A8" t="s">
        <v>59</v>
      </c>
      <c r="B8" t="s">
        <v>64</v>
      </c>
      <c r="D8" s="6">
        <v>4.0000000000000001E-3</v>
      </c>
      <c r="E8" s="6">
        <f>D8-0.004</f>
        <v>0</v>
      </c>
    </row>
    <row r="9" spans="1:12" x14ac:dyDescent="0.25">
      <c r="B9" t="s">
        <v>65</v>
      </c>
      <c r="D9" s="6">
        <v>4.0000000000000001E-3</v>
      </c>
      <c r="E9" s="6">
        <f t="shared" ref="E9:E13" si="0">D9-0.004</f>
        <v>0</v>
      </c>
    </row>
    <row r="10" spans="1:12" x14ac:dyDescent="0.25">
      <c r="B10" t="s">
        <v>66</v>
      </c>
      <c r="C10" t="s">
        <v>68</v>
      </c>
      <c r="D10" s="6">
        <v>0.13900000000000001</v>
      </c>
      <c r="E10" s="6">
        <f t="shared" si="0"/>
        <v>0.13500000000000001</v>
      </c>
    </row>
    <row r="11" spans="1:12" x14ac:dyDescent="0.25">
      <c r="B11" t="s">
        <v>67</v>
      </c>
      <c r="C11" t="s">
        <v>68</v>
      </c>
      <c r="D11" s="6">
        <v>0.24099999999999999</v>
      </c>
      <c r="E11" s="6">
        <f t="shared" si="0"/>
        <v>0.23699999999999999</v>
      </c>
      <c r="F11" s="2">
        <f>E11*23.04</f>
        <v>5.4604799999999996</v>
      </c>
      <c r="K11" t="s">
        <v>85</v>
      </c>
      <c r="L11" t="s">
        <v>0</v>
      </c>
    </row>
    <row r="12" spans="1:12" x14ac:dyDescent="0.25">
      <c r="B12" t="s">
        <v>69</v>
      </c>
      <c r="D12" s="6">
        <v>0.124</v>
      </c>
      <c r="E12" s="6">
        <f t="shared" si="0"/>
        <v>0.12</v>
      </c>
      <c r="F12" s="2">
        <f t="shared" ref="F12:F17" si="1">E12*23.04</f>
        <v>2.7647999999999997</v>
      </c>
      <c r="G12" s="2">
        <v>2.7647999999999997</v>
      </c>
      <c r="H12">
        <v>2</v>
      </c>
      <c r="K12" s="2">
        <v>2.7296099999999996</v>
      </c>
      <c r="L12">
        <v>1</v>
      </c>
    </row>
    <row r="13" spans="1:12" x14ac:dyDescent="0.25">
      <c r="B13" t="s">
        <v>70</v>
      </c>
      <c r="D13" s="6">
        <v>0.13</v>
      </c>
      <c r="E13" s="6">
        <f t="shared" si="0"/>
        <v>0.126</v>
      </c>
      <c r="F13" s="2">
        <f t="shared" si="1"/>
        <v>2.9030399999999998</v>
      </c>
      <c r="G13" s="2">
        <v>2.9030399999999998</v>
      </c>
      <c r="H13">
        <v>3</v>
      </c>
      <c r="K13" s="2">
        <v>2.7647999999999997</v>
      </c>
      <c r="L13">
        <v>2</v>
      </c>
    </row>
    <row r="14" spans="1:12" x14ac:dyDescent="0.25">
      <c r="B14" t="s">
        <v>73</v>
      </c>
      <c r="C14" t="s">
        <v>72</v>
      </c>
      <c r="D14" s="6">
        <v>2.1999999999999999E-2</v>
      </c>
      <c r="E14" s="6">
        <f>D14-(0.004/10)</f>
        <v>2.1599999999999998E-2</v>
      </c>
      <c r="F14" s="2">
        <f>E14*23.09</f>
        <v>0.49874399999999997</v>
      </c>
      <c r="G14" s="2">
        <f>F14*10</f>
        <v>4.9874399999999994</v>
      </c>
      <c r="H14">
        <v>6</v>
      </c>
      <c r="K14" s="2">
        <v>2.9030399999999998</v>
      </c>
      <c r="L14">
        <v>3</v>
      </c>
    </row>
    <row r="15" spans="1:12" x14ac:dyDescent="0.25">
      <c r="B15" t="s">
        <v>71</v>
      </c>
      <c r="C15" s="5" t="s">
        <v>72</v>
      </c>
      <c r="D15" s="6">
        <v>0.29799999999999999</v>
      </c>
      <c r="E15" s="6">
        <f t="shared" ref="E15:E16" si="2">D15-(0.004/10)</f>
        <v>0.29759999999999998</v>
      </c>
      <c r="F15" s="2">
        <f t="shared" ref="F15:F16" si="3">E15*23.09</f>
        <v>6.8715839999999995</v>
      </c>
      <c r="G15" s="2">
        <f t="shared" ref="G15:G16" si="4">F15*10</f>
        <v>68.71584</v>
      </c>
      <c r="H15">
        <v>8</v>
      </c>
      <c r="K15" s="2">
        <v>3.7794599999999998</v>
      </c>
      <c r="L15">
        <v>4</v>
      </c>
    </row>
    <row r="16" spans="1:12" x14ac:dyDescent="0.25">
      <c r="B16" t="s">
        <v>74</v>
      </c>
      <c r="C16" t="s">
        <v>72</v>
      </c>
      <c r="D16" s="6">
        <v>0.35099999999999998</v>
      </c>
      <c r="E16" s="6">
        <f t="shared" si="2"/>
        <v>0.35059999999999997</v>
      </c>
      <c r="F16" s="2">
        <f t="shared" si="3"/>
        <v>8.0953539999999986</v>
      </c>
      <c r="G16" s="2">
        <f t="shared" si="4"/>
        <v>80.95353999999999</v>
      </c>
      <c r="H16">
        <v>9</v>
      </c>
      <c r="K16" s="2">
        <v>4.0127599999999992</v>
      </c>
      <c r="L16">
        <v>5</v>
      </c>
    </row>
    <row r="17" spans="1:12" x14ac:dyDescent="0.25">
      <c r="B17" t="s">
        <v>75</v>
      </c>
      <c r="D17" s="6">
        <v>0.159</v>
      </c>
      <c r="E17" s="6">
        <f>D17-0.004</f>
        <v>0.155</v>
      </c>
      <c r="F17" s="2">
        <f t="shared" si="1"/>
        <v>3.5711999999999997</v>
      </c>
      <c r="G17" s="2">
        <v>3.57</v>
      </c>
      <c r="H17">
        <v>10</v>
      </c>
      <c r="K17" s="2">
        <v>4.9874399999999994</v>
      </c>
      <c r="L17">
        <v>6</v>
      </c>
    </row>
    <row r="18" spans="1:12" x14ac:dyDescent="0.25">
      <c r="D18" s="6"/>
      <c r="E18" s="6"/>
      <c r="F18" s="2"/>
      <c r="G18" s="2"/>
      <c r="K18" s="2">
        <v>5.3425700000000003</v>
      </c>
      <c r="L18">
        <v>7</v>
      </c>
    </row>
    <row r="19" spans="1:12" x14ac:dyDescent="0.25">
      <c r="A19" t="s">
        <v>60</v>
      </c>
      <c r="B19" t="s">
        <v>64</v>
      </c>
      <c r="D19" s="6">
        <v>4.0000000000000001E-3</v>
      </c>
      <c r="E19" s="6">
        <f>D19-0.004</f>
        <v>0</v>
      </c>
      <c r="F19" s="2"/>
      <c r="G19" s="2"/>
      <c r="K19" s="2">
        <v>68.71584</v>
      </c>
      <c r="L19">
        <v>8</v>
      </c>
    </row>
    <row r="20" spans="1:12" x14ac:dyDescent="0.25">
      <c r="B20" t="s">
        <v>65</v>
      </c>
      <c r="D20" s="6">
        <v>5.0000000000000001E-3</v>
      </c>
      <c r="E20" s="6">
        <f>D20-0.005</f>
        <v>0</v>
      </c>
      <c r="F20" s="2">
        <f>E20*23.33</f>
        <v>0</v>
      </c>
      <c r="G20" s="2"/>
      <c r="K20" s="2">
        <v>80.95353999999999</v>
      </c>
      <c r="L20">
        <v>9</v>
      </c>
    </row>
    <row r="21" spans="1:12" x14ac:dyDescent="0.25">
      <c r="B21" t="s">
        <v>66</v>
      </c>
      <c r="C21" t="s">
        <v>68</v>
      </c>
      <c r="D21" s="6">
        <v>0.16400000000000001</v>
      </c>
      <c r="E21" s="6">
        <f>D21-0.004</f>
        <v>0.16</v>
      </c>
      <c r="F21" s="2"/>
      <c r="G21" s="2"/>
      <c r="K21" s="2">
        <v>3.57</v>
      </c>
      <c r="L21">
        <v>10</v>
      </c>
    </row>
    <row r="22" spans="1:12" x14ac:dyDescent="0.25">
      <c r="B22" t="s">
        <v>67</v>
      </c>
      <c r="C22" t="s">
        <v>68</v>
      </c>
      <c r="D22" s="6">
        <v>0.23899999999999999</v>
      </c>
      <c r="E22" s="6">
        <f>D22-0.005</f>
        <v>0.23399999999999999</v>
      </c>
      <c r="F22" s="2">
        <f t="shared" ref="F22:F26" si="5">E22*23.33</f>
        <v>5.4592199999999993</v>
      </c>
      <c r="G22" s="2"/>
    </row>
    <row r="23" spans="1:12" x14ac:dyDescent="0.25">
      <c r="B23" t="s">
        <v>76</v>
      </c>
      <c r="D23" s="6">
        <v>0.122</v>
      </c>
      <c r="E23" s="6">
        <f t="shared" ref="E23:E26" si="6">D23-0.005</f>
        <v>0.11699999999999999</v>
      </c>
      <c r="F23" s="2">
        <f t="shared" si="5"/>
        <v>2.7296099999999996</v>
      </c>
      <c r="G23" s="2">
        <v>2.7296099999999996</v>
      </c>
      <c r="H23">
        <v>1</v>
      </c>
    </row>
    <row r="24" spans="1:12" x14ac:dyDescent="0.25">
      <c r="B24" t="s">
        <v>77</v>
      </c>
      <c r="D24" s="6">
        <v>0.16700000000000001</v>
      </c>
      <c r="E24" s="6">
        <f t="shared" si="6"/>
        <v>0.16200000000000001</v>
      </c>
      <c r="F24" s="2">
        <f t="shared" si="5"/>
        <v>3.7794599999999998</v>
      </c>
      <c r="G24" s="2">
        <v>3.7794599999999998</v>
      </c>
      <c r="H24">
        <v>4</v>
      </c>
    </row>
    <row r="25" spans="1:12" x14ac:dyDescent="0.25">
      <c r="B25" t="s">
        <v>78</v>
      </c>
      <c r="D25" s="6">
        <v>0.17699999999999999</v>
      </c>
      <c r="E25" s="6">
        <f t="shared" si="6"/>
        <v>0.17199999999999999</v>
      </c>
      <c r="F25" s="2">
        <f t="shared" si="5"/>
        <v>4.0127599999999992</v>
      </c>
      <c r="G25" s="2">
        <v>4.0127599999999992</v>
      </c>
      <c r="H25">
        <v>5</v>
      </c>
    </row>
    <row r="26" spans="1:12" x14ac:dyDescent="0.25">
      <c r="B26" t="s">
        <v>79</v>
      </c>
      <c r="D26" s="6">
        <v>0.23400000000000001</v>
      </c>
      <c r="E26" s="6">
        <f t="shared" si="6"/>
        <v>0.22900000000000001</v>
      </c>
      <c r="F26" s="2">
        <f t="shared" si="5"/>
        <v>5.3425700000000003</v>
      </c>
      <c r="G26" s="2">
        <v>5.3425700000000003</v>
      </c>
      <c r="H26">
        <v>7</v>
      </c>
    </row>
  </sheetData>
  <sortState ref="K12:L21">
    <sortCondition ref="L12:L2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SRF2</vt:lpstr>
      <vt:lpstr>SRF1</vt:lpstr>
      <vt:lpstr>sea weeds</vt:lpstr>
      <vt:lpstr>animals</vt:lpstr>
      <vt:lpstr>chloro a</vt:lpstr>
      <vt:lpstr>DRP</vt:lpstr>
      <vt:lpstr>NO2 &amp; NO3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Mathew Anderson</cp:lastModifiedBy>
  <cp:lastPrinted>2017-05-20T02:46:57Z</cp:lastPrinted>
  <dcterms:created xsi:type="dcterms:W3CDTF">2016-08-04T02:05:16Z</dcterms:created>
  <dcterms:modified xsi:type="dcterms:W3CDTF">2017-12-20T02:23:15Z</dcterms:modified>
</cp:coreProperties>
</file>